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ets" state="visible" r:id="rId4"/>
    <sheet sheetId="2" name="Form 4562" state="visible" r:id="rId5"/>
    <sheet sheetId="3" name="Schedule" state="visible" r:id="rId6"/>
    <sheet sheetId="4" name="Rates" state="visible" r:id="rId7"/>
    <sheet sheetId="5" name="Limits" state="visible" r:id="rId8"/>
  </sheets>
  <calcPr calcId="171027" fullCalcOnLoad="1"/>
</workbook>
</file>

<file path=xl/sharedStrings.xml><?xml version="1.0" encoding="utf-8"?>
<sst xmlns="http://schemas.openxmlformats.org/spreadsheetml/2006/main" count="150" uniqueCount="143">
  <si>
    <t>Asset</t>
  </si>
  <si>
    <t>Placed in service</t>
  </si>
  <si>
    <t>Cost</t>
  </si>
  <si>
    <t>Recovery period (years)</t>
  </si>
  <si>
    <t>Business use</t>
  </si>
  <si>
    <t>Vehicle (No, Car, SUV, Heavy)</t>
  </si>
  <si>
    <t>Section 179 elected</t>
  </si>
  <si>
    <t>Bonus (Yes, No or a rate)</t>
  </si>
  <si>
    <t>Convention</t>
  </si>
  <si>
    <t>Bonus rate</t>
  </si>
  <si>
    <t>Section 179 allowed</t>
  </si>
  <si>
    <t>Bonus depreciation</t>
  </si>
  <si>
    <t>MACRS basis</t>
  </si>
  <si>
    <t>Depreciation this tax year</t>
  </si>
  <si>
    <t>Accumulated at year end</t>
  </si>
  <si>
    <t>Remaining basis</t>
  </si>
  <si>
    <t/>
  </si>
  <si>
    <t>Valid</t>
  </si>
  <si>
    <t>Use</t>
  </si>
  <si>
    <t>Cost x use</t>
  </si>
  <si>
    <t>Placed year</t>
  </si>
  <si>
    <t>Real property</t>
  </si>
  <si>
    <t>ADS</t>
  </si>
  <si>
    <t>Car</t>
  </si>
  <si>
    <t>179 eligible</t>
  </si>
  <si>
    <t>Car first-year cap</t>
  </si>
  <si>
    <t>179 capped</t>
  </si>
  <si>
    <t>Mid-quarter test basis</t>
  </si>
  <si>
    <t>Fourth quarter</t>
  </si>
  <si>
    <t>Table key</t>
  </si>
  <si>
    <t>Listed</t>
  </si>
  <si>
    <t>179 deducted</t>
  </si>
  <si>
    <t>Form 4562 summary for the tax year</t>
  </si>
  <si>
    <t>Business</t>
  </si>
  <si>
    <t>Tax year</t>
  </si>
  <si>
    <t>Business income for the Section 179 limit (blank = none)</t>
  </si>
  <si>
    <t>Part I. Section 179</t>
  </si>
  <si>
    <t>Line 1. Maximum amount</t>
  </si>
  <si>
    <t>Line 2. Section 179 property placed in service</t>
  </si>
  <si>
    <t>Line 3. Threshold before the limit shrinks</t>
  </si>
  <si>
    <t>Line 4. Reduction</t>
  </si>
  <si>
    <t>Line 5. Dollar limit for the year</t>
  </si>
  <si>
    <t>Line 8. Section 179 elected</t>
  </si>
  <si>
    <t>Line 9. Tentative deduction</t>
  </si>
  <si>
    <t>Line 11. Business income limitation</t>
  </si>
  <si>
    <t>Share of each election within the dollar limit</t>
  </si>
  <si>
    <t>Share deducted this year after the income limit</t>
  </si>
  <si>
    <t>Line 12. Section 179 expense deduction</t>
  </si>
  <si>
    <t>Line 13. Carryover to next year</t>
  </si>
  <si>
    <t>Part II. Special depreciation allowance</t>
  </si>
  <si>
    <t>Line 14. Bonus depreciation, excluding listed property</t>
  </si>
  <si>
    <t>Part III. MACRS depreciation</t>
  </si>
  <si>
    <t>Line 17. Assets placed in service in earlier years</t>
  </si>
  <si>
    <t>Line 19a. 3-year property placed this year</t>
  </si>
  <si>
    <t>Line 19b. 5-year property placed this year</t>
  </si>
  <si>
    <t>Line 19c. 7-year property placed this year</t>
  </si>
  <si>
    <t>Line 19d. 10-year property placed this year</t>
  </si>
  <si>
    <t>Line 19e. 15-year property placed this year</t>
  </si>
  <si>
    <t>Line 19f. 20-year property placed this year</t>
  </si>
  <si>
    <t>Line 19h. 27.5-year property placed this year</t>
  </si>
  <si>
    <t>Line 19i. 39-year property placed this year</t>
  </si>
  <si>
    <t>Line 21. Listed property (Part V)</t>
  </si>
  <si>
    <t>Line 22. Total depreciation</t>
  </si>
  <si>
    <t>Personal property basis placed in service October to December</t>
  </si>
  <si>
    <t>Convention for this year's personal property</t>
  </si>
  <si>
    <t>Estimates for planning and your preparer. Line 12 leaves out any carryover from last year's line 13.</t>
  </si>
  <si>
    <t>Table years</t>
  </si>
  <si>
    <t>Car safe harbor</t>
  </si>
  <si>
    <t>First-year 179 and bonus</t>
  </si>
  <si>
    <t>Key</t>
  </si>
  <si>
    <t>Years</t>
  </si>
  <si>
    <t>3-HY</t>
  </si>
  <si>
    <t>3-MQ1</t>
  </si>
  <si>
    <t>3-MQ2</t>
  </si>
  <si>
    <t>3-MQ3</t>
  </si>
  <si>
    <t>3-MQ4</t>
  </si>
  <si>
    <t>5-HY</t>
  </si>
  <si>
    <t>5-MQ1</t>
  </si>
  <si>
    <t>5-MQ2</t>
  </si>
  <si>
    <t>5-MQ3</t>
  </si>
  <si>
    <t>5-MQ4</t>
  </si>
  <si>
    <t>7-HY</t>
  </si>
  <si>
    <t>7-MQ1</t>
  </si>
  <si>
    <t>7-MQ2</t>
  </si>
  <si>
    <t>7-MQ3</t>
  </si>
  <si>
    <t>7-MQ4</t>
  </si>
  <si>
    <t>10-HY</t>
  </si>
  <si>
    <t>10-MQ1</t>
  </si>
  <si>
    <t>10-MQ2</t>
  </si>
  <si>
    <t>10-MQ3</t>
  </si>
  <si>
    <t>10-MQ4</t>
  </si>
  <si>
    <t>15-HY</t>
  </si>
  <si>
    <t>15-MQ1</t>
  </si>
  <si>
    <t>15-MQ2</t>
  </si>
  <si>
    <t>15-MQ3</t>
  </si>
  <si>
    <t>15-MQ4</t>
  </si>
  <si>
    <t>20-HY</t>
  </si>
  <si>
    <t>20-MQ1</t>
  </si>
  <si>
    <t>20-MQ2</t>
  </si>
  <si>
    <t>20-MQ3</t>
  </si>
  <si>
    <t>20-MQ4</t>
  </si>
  <si>
    <t>27.5-MM1</t>
  </si>
  <si>
    <t>27.5-MM2</t>
  </si>
  <si>
    <t>27.5-MM3</t>
  </si>
  <si>
    <t>27.5-MM4</t>
  </si>
  <si>
    <t>27.5-MM5</t>
  </si>
  <si>
    <t>27.5-MM6</t>
  </si>
  <si>
    <t>27.5-MM7</t>
  </si>
  <si>
    <t>27.5-MM8</t>
  </si>
  <si>
    <t>27.5-MM9</t>
  </si>
  <si>
    <t>27.5-MM10</t>
  </si>
  <si>
    <t>27.5-MM11</t>
  </si>
  <si>
    <t>27.5-MM12</t>
  </si>
  <si>
    <t>39-MM1</t>
  </si>
  <si>
    <t>39-MM2</t>
  </si>
  <si>
    <t>39-MM3</t>
  </si>
  <si>
    <t>39-MM4</t>
  </si>
  <si>
    <t>39-MM5</t>
  </si>
  <si>
    <t>39-MM6</t>
  </si>
  <si>
    <t>39-MM7</t>
  </si>
  <si>
    <t>39-MM8</t>
  </si>
  <si>
    <t>39-MM9</t>
  </si>
  <si>
    <t>39-MM10</t>
  </si>
  <si>
    <t>39-MM11</t>
  </si>
  <si>
    <t>39-MM12</t>
  </si>
  <si>
    <t>ADS-HY</t>
  </si>
  <si>
    <t>ADS-MQ1</t>
  </si>
  <si>
    <t>ADS-MQ2</t>
  </si>
  <si>
    <t>ADS-MQ3</t>
  </si>
  <si>
    <t>ADS-MQ4</t>
  </si>
  <si>
    <t>Limit</t>
  </si>
  <si>
    <t>Amount</t>
  </si>
  <si>
    <t>Placed from</t>
  </si>
  <si>
    <t>Section 179 dollar limit</t>
  </si>
  <si>
    <t>Section 179 phase-out threshold</t>
  </si>
  <si>
    <t>Section 179 limit for SUVs over 6,000 lb</t>
  </si>
  <si>
    <t>Car cap, first year with bonus</t>
  </si>
  <si>
    <t>Car cap, first year without bonus</t>
  </si>
  <si>
    <t>Car cap, second year</t>
  </si>
  <si>
    <t>Car cap, third year</t>
  </si>
  <si>
    <t>Car cap, each later year</t>
  </si>
  <si>
    <t>Update these each January from the IRS revenue procedure.</t>
  </si>
  <si>
    <t>https://www.irs.gov/instructions/i4562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</si>
</sst>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/dd/yyyy"/>
    <numFmt numFmtId="165" formatCode="&quot;$&quot;#,##0.00"/>
    <numFmt numFmtId="166" formatCode="0.0%"/>
    <numFmt numFmtId="167" formatCode="0.000%"/>
  </numFmts>
  <fonts count="4" x14ac:knownFonts="1">
    <font>
      <color theme="1"/>
      <family val="2"/>
      <scheme val="minor"/>
      <sz val="11"/>
      <name val="Calibri"/>
    </font>
    <font>
      <b/>
    </font>
    <font>
      <i/>
      <color rgb="FF6B6B6B"/>
    </font>
    <font>
      <b/>
      <sz val="1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65" fontId="0" fillId="0" borderId="0" xfId="0" applyNumberFormat="1"/>
    <xf numFmtId="9" fontId="0" fillId="0" borderId="0" xfId="0" applyNumberFormat="1"/>
    <xf numFmtId="0" fontId="1" fillId="0" borderId="0" xfId="0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165" fontId="1" fillId="0" borderId="0" xfId="0" applyNumberFormat="1" applyFont="1" applyAlignment="1">
      <alignment vertical="top" wrapText="1"/>
    </xf>
    <xf numFmtId="9" fontId="1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/>
    <xf numFmtId="49" fontId="0" fillId="0" borderId="0" xfId="0" applyNumberFormat="1"/>
    <xf numFmtId="1" fontId="0" fillId="0" borderId="0" xfId="0" applyNumberFormat="1"/>
    <xf numFmtId="0" fontId="1" fillId="0" borderId="0" xfId="0" applyFont="1"/>
    <xf numFmtId="166" fontId="0" fillId="0" borderId="0" xfId="0" applyNumberFormat="1"/>
    <xf numFmtId="165" fontId="1" fillId="0" borderId="0" xfId="0" applyNumberFormat="1" applyFon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1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34" customWidth="1"/>
    <col min="2" max="2" width="14" style="1" customWidth="1"/>
    <col min="3" max="3" width="14" style="2" customWidth="1"/>
    <col min="4" max="4" width="12" customWidth="1"/>
    <col min="5" max="5" width="10" style="3" customWidth="1"/>
    <col min="6" max="6" width="14" customWidth="1"/>
    <col min="7" max="7" width="14" style="2" customWidth="1"/>
    <col min="8" max="8" width="12" customWidth="1"/>
    <col min="9" max="9" width="11" customWidth="1"/>
    <col min="10" max="10" width="10" style="3" customWidth="1"/>
    <col min="11" max="13" width="14" style="2" customWidth="1"/>
    <col min="14" max="15" width="15" style="2" customWidth="1"/>
    <col min="16" max="16" width="14" style="2" customWidth="1"/>
    <col min="17" max="17" width="3" customWidth="1"/>
    <col min="18" max="32" width="10" customWidth="1"/>
  </cols>
  <sheetData>
    <row r="1" spans="1:32" s="4" customFormat="1" x14ac:dyDescent="0.25">
      <c r="A1" s="4" t="s">
        <v>0</v>
      </c>
      <c r="B1" s="5" t="s">
        <v>1</v>
      </c>
      <c r="C1" s="6" t="s">
        <v>2</v>
      </c>
      <c r="D1" s="4" t="s">
        <v>3</v>
      </c>
      <c r="E1" s="7" t="s">
        <v>4</v>
      </c>
      <c r="F1" s="4" t="s">
        <v>5</v>
      </c>
      <c r="G1" s="6" t="s">
        <v>6</v>
      </c>
      <c r="H1" s="4" t="s">
        <v>7</v>
      </c>
      <c r="I1" s="4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4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</row>
    <row r="2" spans="1:32" x14ac:dyDescent="0.25">
      <c r="B2" s="1"/>
      <c r="C2" s="2"/>
      <c r="E2" s="3"/>
      <c r="G2" s="2"/>
      <c r="I2">
        <f>IF(R2=0,"",IF(V2=1,"MM",IF(IFERROR(SUMPRODUCT(($U$2:$U$201=U2)*$AB$2:$AB$201*$AC$2:$AC$201)/SUMPRODUCT(($U$2:$U$201=U2)*$AB$2:$AB$201),0)&gt;0.4,"MQ","HY")))</f>
      </c>
      <c r="J2" s="3">
        <f>IF(OR(R2=0,V2=1,W2=1),0,IF(ISNUMBER(H2),H2,IF(H2="No",0,IFERROR(VLOOKUP(B2,Limits!$D$2:$E$9,2,1),0))))</f>
      </c>
      <c r="K2" s="2">
        <f>AA2*IF(U2='Form 4562'!$B$3,'Form 4562'!$B$15,1)</f>
      </c>
      <c r="L2" s="2">
        <f>(T2-K2)*J2</f>
      </c>
      <c r="M2" s="2">
        <f>T2-K2-L2</f>
      </c>
      <c r="N2" s="2">
        <f>IF(R2=0,0,IF(AND(('Form 4562'!$B$3-U2+1)&gt;=1,('Form 4562'!$B$3-U2+1)&lt;=40),INDEX(Schedule!$I$2:$AV$2,1,('Form 4562'!$B$3-U2+1)),0))</f>
      </c>
      <c r="O2" s="2">
        <f>IF(R2=0,0,SUMIF(Schedule!$I$1:$AV$1,"&lt;="&amp;('Form 4562'!$B$3-U2+1),Schedule!$I$2:$AV$2))</f>
      </c>
      <c r="P2" s="2">
        <f>T2-O2-(K2-AF2)</f>
      </c>
      <c r="R2">
        <f>IF(AND(ISNUMBER(B2),ISNUMBER(C2)),IF(C2&gt;0,1,0),0)</f>
      </c>
      <c r="S2">
        <f>IF(ISNUMBER(E2),MIN(1,MAX(0,E2)),1)</f>
      </c>
      <c r="T2">
        <f>IF(R2=1,C2*S2,0)</f>
      </c>
      <c r="U2">
        <f>IF(R2=1,YEAR(B2),0)</f>
      </c>
      <c r="V2">
        <f>IF(OR(D2=27.5,D2=39),1,0)</f>
      </c>
      <c r="W2">
        <f>IF(AND(AE2=1,S2&lt;=0.5),1,0)</f>
      </c>
      <c r="X2">
        <f>IF(F2="Car",1,0)</f>
      </c>
      <c r="Y2">
        <f>IF(AND(R2=1,OR(V2=0,AND(D2=39,IF(ISNUMBER(G2),G2,0)&gt;0)),W2=0,S2&gt;0.5),1,0)</f>
      </c>
      <c r="Z2">
        <f>IF(X2=1,IF(J2&gt;0,Limits!$B$5,Limits!$B$6)*S2,0)</f>
      </c>
      <c r="AA2">
        <f>IF(Y2=1,MIN(IF(ISNUMBER(G2),MAX(0,G2),0),T2,IF(F2="SUV",Limits!$B$4,T2),IF(X2=1,Z2,T2)),0)</f>
      </c>
      <c r="AB2">
        <f>IF(AND(R2=1,V2=0),T2-K2,0)</f>
      </c>
      <c r="AC2">
        <f>IF(R2=1,IF(MONTH(B2)&gt;=10,1,0),0)</f>
      </c>
      <c r="AD2">
        <f>IF(R2=0,"",IF(V2=1,D2&amp;"-MM"&amp;MONTH(B2),IF(W2=1,"ADS",D2&amp;"")&amp;"-"&amp;IF(I2="MQ","MQ"&amp;ROUNDUP(MONTH(B2)/3,0),"HY")))</f>
      </c>
      <c r="AE2">
        <f>IF(OR(F2="",F2="No"),0,1)</f>
      </c>
      <c r="AF2">
        <f>K2*IF(U2='Form 4562'!$B$3,'Form 4562'!$B$16,1)</f>
      </c>
    </row>
    <row r="3" spans="1:32" x14ac:dyDescent="0.25">
      <c r="B3" s="1"/>
      <c r="C3" s="2"/>
      <c r="E3" s="3"/>
      <c r="G3" s="2"/>
      <c r="I3">
        <f>IF(R3=0,"",IF(V3=1,"MM",IF(IFERROR(SUMPRODUCT(($U$2:$U$201=U3)*$AB$2:$AB$201*$AC$2:$AC$201)/SUMPRODUCT(($U$2:$U$201=U3)*$AB$2:$AB$201),0)&gt;0.4,"MQ","HY")))</f>
      </c>
      <c r="J3" s="3">
        <f>IF(OR(R3=0,V3=1,W3=1),0,IF(ISNUMBER(H3),H3,IF(H3="No",0,IFERROR(VLOOKUP(B3,Limits!$D$2:$E$9,2,1),0))))</f>
      </c>
      <c r="K3" s="2">
        <f>AA3*IF(U3='Form 4562'!$B$3,'Form 4562'!$B$15,1)</f>
      </c>
      <c r="L3" s="2">
        <f>(T3-K3)*J3</f>
      </c>
      <c r="M3" s="2">
        <f>T3-K3-L3</f>
      </c>
      <c r="N3" s="2">
        <f>IF(R3=0,0,IF(AND(('Form 4562'!$B$3-U3+1)&gt;=1,('Form 4562'!$B$3-U3+1)&lt;=40),INDEX(Schedule!$I$3:$AV$3,1,('Form 4562'!$B$3-U3+1)),0))</f>
      </c>
      <c r="O3" s="2">
        <f>IF(R3=0,0,SUMIF(Schedule!$I$1:$AV$1,"&lt;="&amp;('Form 4562'!$B$3-U3+1),Schedule!$I$3:$AV$3))</f>
      </c>
      <c r="P3" s="2">
        <f>T3-O3-(K3-AF3)</f>
      </c>
      <c r="R3">
        <f>IF(AND(ISNUMBER(B3),ISNUMBER(C3)),IF(C3&gt;0,1,0),0)</f>
      </c>
      <c r="S3">
        <f>IF(ISNUMBER(E3),MIN(1,MAX(0,E3)),1)</f>
      </c>
      <c r="T3">
        <f>IF(R3=1,C3*S3,0)</f>
      </c>
      <c r="U3">
        <f>IF(R3=1,YEAR(B3),0)</f>
      </c>
      <c r="V3">
        <f>IF(OR(D3=27.5,D3=39),1,0)</f>
      </c>
      <c r="W3">
        <f>IF(AND(AE3=1,S3&lt;=0.5),1,0)</f>
      </c>
      <c r="X3">
        <f>IF(F3="Car",1,0)</f>
      </c>
      <c r="Y3">
        <f>IF(AND(R3=1,OR(V3=0,AND(D3=39,IF(ISNUMBER(G3),G3,0)&gt;0)),W3=0,S3&gt;0.5),1,0)</f>
      </c>
      <c r="Z3">
        <f>IF(X3=1,IF(J3&gt;0,Limits!$B$5,Limits!$B$6)*S3,0)</f>
      </c>
      <c r="AA3">
        <f>IF(Y3=1,MIN(IF(ISNUMBER(G3),MAX(0,G3),0),T3,IF(F3="SUV",Limits!$B$4,T3),IF(X3=1,Z3,T3)),0)</f>
      </c>
      <c r="AB3">
        <f>IF(AND(R3=1,V3=0),T3-K3,0)</f>
      </c>
      <c r="AC3">
        <f>IF(R3=1,IF(MONTH(B3)&gt;=10,1,0),0)</f>
      </c>
      <c r="AD3">
        <f>IF(R3=0,"",IF(V3=1,D3&amp;"-MM"&amp;MONTH(B3),IF(W3=1,"ADS",D3&amp;"")&amp;"-"&amp;IF(I3="MQ","MQ"&amp;ROUNDUP(MONTH(B3)/3,0),"HY")))</f>
      </c>
      <c r="AE3">
        <f>IF(OR(F3="",F3="No"),0,1)</f>
      </c>
      <c r="AF3">
        <f>K3*IF(U3='Form 4562'!$B$3,'Form 4562'!$B$16,1)</f>
      </c>
    </row>
    <row r="4" spans="1:32" x14ac:dyDescent="0.25">
      <c r="B4" s="1"/>
      <c r="C4" s="2"/>
      <c r="E4" s="3"/>
      <c r="G4" s="2"/>
      <c r="I4">
        <f>IF(R4=0,"",IF(V4=1,"MM",IF(IFERROR(SUMPRODUCT(($U$2:$U$201=U4)*$AB$2:$AB$201*$AC$2:$AC$201)/SUMPRODUCT(($U$2:$U$201=U4)*$AB$2:$AB$201),0)&gt;0.4,"MQ","HY")))</f>
      </c>
      <c r="J4" s="3">
        <f>IF(OR(R4=0,V4=1,W4=1),0,IF(ISNUMBER(H4),H4,IF(H4="No",0,IFERROR(VLOOKUP(B4,Limits!$D$2:$E$9,2,1),0))))</f>
      </c>
      <c r="K4" s="2">
        <f>AA4*IF(U4='Form 4562'!$B$3,'Form 4562'!$B$15,1)</f>
      </c>
      <c r="L4" s="2">
        <f>(T4-K4)*J4</f>
      </c>
      <c r="M4" s="2">
        <f>T4-K4-L4</f>
      </c>
      <c r="N4" s="2">
        <f>IF(R4=0,0,IF(AND(('Form 4562'!$B$3-U4+1)&gt;=1,('Form 4562'!$B$3-U4+1)&lt;=40),INDEX(Schedule!$I$4:$AV$4,1,('Form 4562'!$B$3-U4+1)),0))</f>
      </c>
      <c r="O4" s="2">
        <f>IF(R4=0,0,SUMIF(Schedule!$I$1:$AV$1,"&lt;="&amp;('Form 4562'!$B$3-U4+1),Schedule!$I$4:$AV$4))</f>
      </c>
      <c r="P4" s="2">
        <f>T4-O4-(K4-AF4)</f>
      </c>
      <c r="R4">
        <f>IF(AND(ISNUMBER(B4),ISNUMBER(C4)),IF(C4&gt;0,1,0),0)</f>
      </c>
      <c r="S4">
        <f>IF(ISNUMBER(E4),MIN(1,MAX(0,E4)),1)</f>
      </c>
      <c r="T4">
        <f>IF(R4=1,C4*S4,0)</f>
      </c>
      <c r="U4">
        <f>IF(R4=1,YEAR(B4),0)</f>
      </c>
      <c r="V4">
        <f>IF(OR(D4=27.5,D4=39),1,0)</f>
      </c>
      <c r="W4">
        <f>IF(AND(AE4=1,S4&lt;=0.5),1,0)</f>
      </c>
      <c r="X4">
        <f>IF(F4="Car",1,0)</f>
      </c>
      <c r="Y4">
        <f>IF(AND(R4=1,OR(V4=0,AND(D4=39,IF(ISNUMBER(G4),G4,0)&gt;0)),W4=0,S4&gt;0.5),1,0)</f>
      </c>
      <c r="Z4">
        <f>IF(X4=1,IF(J4&gt;0,Limits!$B$5,Limits!$B$6)*S4,0)</f>
      </c>
      <c r="AA4">
        <f>IF(Y4=1,MIN(IF(ISNUMBER(G4),MAX(0,G4),0),T4,IF(F4="SUV",Limits!$B$4,T4),IF(X4=1,Z4,T4)),0)</f>
      </c>
      <c r="AB4">
        <f>IF(AND(R4=1,V4=0),T4-K4,0)</f>
      </c>
      <c r="AC4">
        <f>IF(R4=1,IF(MONTH(B4)&gt;=10,1,0),0)</f>
      </c>
      <c r="AD4">
        <f>IF(R4=0,"",IF(V4=1,D4&amp;"-MM"&amp;MONTH(B4),IF(W4=1,"ADS",D4&amp;"")&amp;"-"&amp;IF(I4="MQ","MQ"&amp;ROUNDUP(MONTH(B4)/3,0),"HY")))</f>
      </c>
      <c r="AE4">
        <f>IF(OR(F4="",F4="No"),0,1)</f>
      </c>
      <c r="AF4">
        <f>K4*IF(U4='Form 4562'!$B$3,'Form 4562'!$B$16,1)</f>
      </c>
    </row>
    <row r="5" spans="1:32" x14ac:dyDescent="0.25">
      <c r="B5" s="1"/>
      <c r="C5" s="2"/>
      <c r="E5" s="3"/>
      <c r="G5" s="2"/>
      <c r="I5">
        <f>IF(R5=0,"",IF(V5=1,"MM",IF(IFERROR(SUMPRODUCT(($U$2:$U$201=U5)*$AB$2:$AB$201*$AC$2:$AC$201)/SUMPRODUCT(($U$2:$U$201=U5)*$AB$2:$AB$201),0)&gt;0.4,"MQ","HY")))</f>
      </c>
      <c r="J5" s="3">
        <f>IF(OR(R5=0,V5=1,W5=1),0,IF(ISNUMBER(H5),H5,IF(H5="No",0,IFERROR(VLOOKUP(B5,Limits!$D$2:$E$9,2,1),0))))</f>
      </c>
      <c r="K5" s="2">
        <f>AA5*IF(U5='Form 4562'!$B$3,'Form 4562'!$B$15,1)</f>
      </c>
      <c r="L5" s="2">
        <f>(T5-K5)*J5</f>
      </c>
      <c r="M5" s="2">
        <f>T5-K5-L5</f>
      </c>
      <c r="N5" s="2">
        <f>IF(R5=0,0,IF(AND(('Form 4562'!$B$3-U5+1)&gt;=1,('Form 4562'!$B$3-U5+1)&lt;=40),INDEX(Schedule!$I$5:$AV$5,1,('Form 4562'!$B$3-U5+1)),0))</f>
      </c>
      <c r="O5" s="2">
        <f>IF(R5=0,0,SUMIF(Schedule!$I$1:$AV$1,"&lt;="&amp;('Form 4562'!$B$3-U5+1),Schedule!$I$5:$AV$5))</f>
      </c>
      <c r="P5" s="2">
        <f>T5-O5-(K5-AF5)</f>
      </c>
      <c r="R5">
        <f>IF(AND(ISNUMBER(B5),ISNUMBER(C5)),IF(C5&gt;0,1,0),0)</f>
      </c>
      <c r="S5">
        <f>IF(ISNUMBER(E5),MIN(1,MAX(0,E5)),1)</f>
      </c>
      <c r="T5">
        <f>IF(R5=1,C5*S5,0)</f>
      </c>
      <c r="U5">
        <f>IF(R5=1,YEAR(B5),0)</f>
      </c>
      <c r="V5">
        <f>IF(OR(D5=27.5,D5=39),1,0)</f>
      </c>
      <c r="W5">
        <f>IF(AND(AE5=1,S5&lt;=0.5),1,0)</f>
      </c>
      <c r="X5">
        <f>IF(F5="Car",1,0)</f>
      </c>
      <c r="Y5">
        <f>IF(AND(R5=1,OR(V5=0,AND(D5=39,IF(ISNUMBER(G5),G5,0)&gt;0)),W5=0,S5&gt;0.5),1,0)</f>
      </c>
      <c r="Z5">
        <f>IF(X5=1,IF(J5&gt;0,Limits!$B$5,Limits!$B$6)*S5,0)</f>
      </c>
      <c r="AA5">
        <f>IF(Y5=1,MIN(IF(ISNUMBER(G5),MAX(0,G5),0),T5,IF(F5="SUV",Limits!$B$4,T5),IF(X5=1,Z5,T5)),0)</f>
      </c>
      <c r="AB5">
        <f>IF(AND(R5=1,V5=0),T5-K5,0)</f>
      </c>
      <c r="AC5">
        <f>IF(R5=1,IF(MONTH(B5)&gt;=10,1,0),0)</f>
      </c>
      <c r="AD5">
        <f>IF(R5=0,"",IF(V5=1,D5&amp;"-MM"&amp;MONTH(B5),IF(W5=1,"ADS",D5&amp;"")&amp;"-"&amp;IF(I5="MQ","MQ"&amp;ROUNDUP(MONTH(B5)/3,0),"HY")))</f>
      </c>
      <c r="AE5">
        <f>IF(OR(F5="",F5="No"),0,1)</f>
      </c>
      <c r="AF5">
        <f>K5*IF(U5='Form 4562'!$B$3,'Form 4562'!$B$16,1)</f>
      </c>
    </row>
    <row r="6" spans="1:32" x14ac:dyDescent="0.25">
      <c r="B6" s="1"/>
      <c r="C6" s="2"/>
      <c r="E6" s="3"/>
      <c r="G6" s="2"/>
      <c r="I6">
        <f>IF(R6=0,"",IF(V6=1,"MM",IF(IFERROR(SUMPRODUCT(($U$2:$U$201=U6)*$AB$2:$AB$201*$AC$2:$AC$201)/SUMPRODUCT(($U$2:$U$201=U6)*$AB$2:$AB$201),0)&gt;0.4,"MQ","HY")))</f>
      </c>
      <c r="J6" s="3">
        <f>IF(OR(R6=0,V6=1,W6=1),0,IF(ISNUMBER(H6),H6,IF(H6="No",0,IFERROR(VLOOKUP(B6,Limits!$D$2:$E$9,2,1),0))))</f>
      </c>
      <c r="K6" s="2">
        <f>AA6*IF(U6='Form 4562'!$B$3,'Form 4562'!$B$15,1)</f>
      </c>
      <c r="L6" s="2">
        <f>(T6-K6)*J6</f>
      </c>
      <c r="M6" s="2">
        <f>T6-K6-L6</f>
      </c>
      <c r="N6" s="2">
        <f>IF(R6=0,0,IF(AND(('Form 4562'!$B$3-U6+1)&gt;=1,('Form 4562'!$B$3-U6+1)&lt;=40),INDEX(Schedule!$I$6:$AV$6,1,('Form 4562'!$B$3-U6+1)),0))</f>
      </c>
      <c r="O6" s="2">
        <f>IF(R6=0,0,SUMIF(Schedule!$I$1:$AV$1,"&lt;="&amp;('Form 4562'!$B$3-U6+1),Schedule!$I$6:$AV$6))</f>
      </c>
      <c r="P6" s="2">
        <f>T6-O6-(K6-AF6)</f>
      </c>
      <c r="R6">
        <f>IF(AND(ISNUMBER(B6),ISNUMBER(C6)),IF(C6&gt;0,1,0),0)</f>
      </c>
      <c r="S6">
        <f>IF(ISNUMBER(E6),MIN(1,MAX(0,E6)),1)</f>
      </c>
      <c r="T6">
        <f>IF(R6=1,C6*S6,0)</f>
      </c>
      <c r="U6">
        <f>IF(R6=1,YEAR(B6),0)</f>
      </c>
      <c r="V6">
        <f>IF(OR(D6=27.5,D6=39),1,0)</f>
      </c>
      <c r="W6">
        <f>IF(AND(AE6=1,S6&lt;=0.5),1,0)</f>
      </c>
      <c r="X6">
        <f>IF(F6="Car",1,0)</f>
      </c>
      <c r="Y6">
        <f>IF(AND(R6=1,OR(V6=0,AND(D6=39,IF(ISNUMBER(G6),G6,0)&gt;0)),W6=0,S6&gt;0.5),1,0)</f>
      </c>
      <c r="Z6">
        <f>IF(X6=1,IF(J6&gt;0,Limits!$B$5,Limits!$B$6)*S6,0)</f>
      </c>
      <c r="AA6">
        <f>IF(Y6=1,MIN(IF(ISNUMBER(G6),MAX(0,G6),0),T6,IF(F6="SUV",Limits!$B$4,T6),IF(X6=1,Z6,T6)),0)</f>
      </c>
      <c r="AB6">
        <f>IF(AND(R6=1,V6=0),T6-K6,0)</f>
      </c>
      <c r="AC6">
        <f>IF(R6=1,IF(MONTH(B6)&gt;=10,1,0),0)</f>
      </c>
      <c r="AD6">
        <f>IF(R6=0,"",IF(V6=1,D6&amp;"-MM"&amp;MONTH(B6),IF(W6=1,"ADS",D6&amp;"")&amp;"-"&amp;IF(I6="MQ","MQ"&amp;ROUNDUP(MONTH(B6)/3,0),"HY")))</f>
      </c>
      <c r="AE6">
        <f>IF(OR(F6="",F6="No"),0,1)</f>
      </c>
      <c r="AF6">
        <f>K6*IF(U6='Form 4562'!$B$3,'Form 4562'!$B$16,1)</f>
      </c>
    </row>
    <row r="7" spans="1:32" x14ac:dyDescent="0.25">
      <c r="B7" s="1"/>
      <c r="C7" s="2"/>
      <c r="E7" s="3"/>
      <c r="G7" s="2"/>
      <c r="I7">
        <f>IF(R7=0,"",IF(V7=1,"MM",IF(IFERROR(SUMPRODUCT(($U$2:$U$201=U7)*$AB$2:$AB$201*$AC$2:$AC$201)/SUMPRODUCT(($U$2:$U$201=U7)*$AB$2:$AB$201),0)&gt;0.4,"MQ","HY")))</f>
      </c>
      <c r="J7" s="3">
        <f>IF(OR(R7=0,V7=1,W7=1),0,IF(ISNUMBER(H7),H7,IF(H7="No",0,IFERROR(VLOOKUP(B7,Limits!$D$2:$E$9,2,1),0))))</f>
      </c>
      <c r="K7" s="2">
        <f>AA7*IF(U7='Form 4562'!$B$3,'Form 4562'!$B$15,1)</f>
      </c>
      <c r="L7" s="2">
        <f>(T7-K7)*J7</f>
      </c>
      <c r="M7" s="2">
        <f>T7-K7-L7</f>
      </c>
      <c r="N7" s="2">
        <f>IF(R7=0,0,IF(AND(('Form 4562'!$B$3-U7+1)&gt;=1,('Form 4562'!$B$3-U7+1)&lt;=40),INDEX(Schedule!$I$7:$AV$7,1,('Form 4562'!$B$3-U7+1)),0))</f>
      </c>
      <c r="O7" s="2">
        <f>IF(R7=0,0,SUMIF(Schedule!$I$1:$AV$1,"&lt;="&amp;('Form 4562'!$B$3-U7+1),Schedule!$I$7:$AV$7))</f>
      </c>
      <c r="P7" s="2">
        <f>T7-O7-(K7-AF7)</f>
      </c>
      <c r="R7">
        <f>IF(AND(ISNUMBER(B7),ISNUMBER(C7)),IF(C7&gt;0,1,0),0)</f>
      </c>
      <c r="S7">
        <f>IF(ISNUMBER(E7),MIN(1,MAX(0,E7)),1)</f>
      </c>
      <c r="T7">
        <f>IF(R7=1,C7*S7,0)</f>
      </c>
      <c r="U7">
        <f>IF(R7=1,YEAR(B7),0)</f>
      </c>
      <c r="V7">
        <f>IF(OR(D7=27.5,D7=39),1,0)</f>
      </c>
      <c r="W7">
        <f>IF(AND(AE7=1,S7&lt;=0.5),1,0)</f>
      </c>
      <c r="X7">
        <f>IF(F7="Car",1,0)</f>
      </c>
      <c r="Y7">
        <f>IF(AND(R7=1,OR(V7=0,AND(D7=39,IF(ISNUMBER(G7),G7,0)&gt;0)),W7=0,S7&gt;0.5),1,0)</f>
      </c>
      <c r="Z7">
        <f>IF(X7=1,IF(J7&gt;0,Limits!$B$5,Limits!$B$6)*S7,0)</f>
      </c>
      <c r="AA7">
        <f>IF(Y7=1,MIN(IF(ISNUMBER(G7),MAX(0,G7),0),T7,IF(F7="SUV",Limits!$B$4,T7),IF(X7=1,Z7,T7)),0)</f>
      </c>
      <c r="AB7">
        <f>IF(AND(R7=1,V7=0),T7-K7,0)</f>
      </c>
      <c r="AC7">
        <f>IF(R7=1,IF(MONTH(B7)&gt;=10,1,0),0)</f>
      </c>
      <c r="AD7">
        <f>IF(R7=0,"",IF(V7=1,D7&amp;"-MM"&amp;MONTH(B7),IF(W7=1,"ADS",D7&amp;"")&amp;"-"&amp;IF(I7="MQ","MQ"&amp;ROUNDUP(MONTH(B7)/3,0),"HY")))</f>
      </c>
      <c r="AE7">
        <f>IF(OR(F7="",F7="No"),0,1)</f>
      </c>
      <c r="AF7">
        <f>K7*IF(U7='Form 4562'!$B$3,'Form 4562'!$B$16,1)</f>
      </c>
    </row>
    <row r="8" spans="1:32" x14ac:dyDescent="0.25">
      <c r="B8" s="1"/>
      <c r="C8" s="2"/>
      <c r="E8" s="3"/>
      <c r="G8" s="2"/>
      <c r="I8">
        <f>IF(R8=0,"",IF(V8=1,"MM",IF(IFERROR(SUMPRODUCT(($U$2:$U$201=U8)*$AB$2:$AB$201*$AC$2:$AC$201)/SUMPRODUCT(($U$2:$U$201=U8)*$AB$2:$AB$201),0)&gt;0.4,"MQ","HY")))</f>
      </c>
      <c r="J8" s="3">
        <f>IF(OR(R8=0,V8=1,W8=1),0,IF(ISNUMBER(H8),H8,IF(H8="No",0,IFERROR(VLOOKUP(B8,Limits!$D$2:$E$9,2,1),0))))</f>
      </c>
      <c r="K8" s="2">
        <f>AA8*IF(U8='Form 4562'!$B$3,'Form 4562'!$B$15,1)</f>
      </c>
      <c r="L8" s="2">
        <f>(T8-K8)*J8</f>
      </c>
      <c r="M8" s="2">
        <f>T8-K8-L8</f>
      </c>
      <c r="N8" s="2">
        <f>IF(R8=0,0,IF(AND(('Form 4562'!$B$3-U8+1)&gt;=1,('Form 4562'!$B$3-U8+1)&lt;=40),INDEX(Schedule!$I$8:$AV$8,1,('Form 4562'!$B$3-U8+1)),0))</f>
      </c>
      <c r="O8" s="2">
        <f>IF(R8=0,0,SUMIF(Schedule!$I$1:$AV$1,"&lt;="&amp;('Form 4562'!$B$3-U8+1),Schedule!$I$8:$AV$8))</f>
      </c>
      <c r="P8" s="2">
        <f>T8-O8-(K8-AF8)</f>
      </c>
      <c r="R8">
        <f>IF(AND(ISNUMBER(B8),ISNUMBER(C8)),IF(C8&gt;0,1,0),0)</f>
      </c>
      <c r="S8">
        <f>IF(ISNUMBER(E8),MIN(1,MAX(0,E8)),1)</f>
      </c>
      <c r="T8">
        <f>IF(R8=1,C8*S8,0)</f>
      </c>
      <c r="U8">
        <f>IF(R8=1,YEAR(B8),0)</f>
      </c>
      <c r="V8">
        <f>IF(OR(D8=27.5,D8=39),1,0)</f>
      </c>
      <c r="W8">
        <f>IF(AND(AE8=1,S8&lt;=0.5),1,0)</f>
      </c>
      <c r="X8">
        <f>IF(F8="Car",1,0)</f>
      </c>
      <c r="Y8">
        <f>IF(AND(R8=1,OR(V8=0,AND(D8=39,IF(ISNUMBER(G8),G8,0)&gt;0)),W8=0,S8&gt;0.5),1,0)</f>
      </c>
      <c r="Z8">
        <f>IF(X8=1,IF(J8&gt;0,Limits!$B$5,Limits!$B$6)*S8,0)</f>
      </c>
      <c r="AA8">
        <f>IF(Y8=1,MIN(IF(ISNUMBER(G8),MAX(0,G8),0),T8,IF(F8="SUV",Limits!$B$4,T8),IF(X8=1,Z8,T8)),0)</f>
      </c>
      <c r="AB8">
        <f>IF(AND(R8=1,V8=0),T8-K8,0)</f>
      </c>
      <c r="AC8">
        <f>IF(R8=1,IF(MONTH(B8)&gt;=10,1,0),0)</f>
      </c>
      <c r="AD8">
        <f>IF(R8=0,"",IF(V8=1,D8&amp;"-MM"&amp;MONTH(B8),IF(W8=1,"ADS",D8&amp;"")&amp;"-"&amp;IF(I8="MQ","MQ"&amp;ROUNDUP(MONTH(B8)/3,0),"HY")))</f>
      </c>
      <c r="AE8">
        <f>IF(OR(F8="",F8="No"),0,1)</f>
      </c>
      <c r="AF8">
        <f>K8*IF(U8='Form 4562'!$B$3,'Form 4562'!$B$16,1)</f>
      </c>
    </row>
    <row r="9" spans="1:32" x14ac:dyDescent="0.25">
      <c r="B9" s="1"/>
      <c r="C9" s="2"/>
      <c r="E9" s="3"/>
      <c r="G9" s="2"/>
      <c r="I9">
        <f>IF(R9=0,"",IF(V9=1,"MM",IF(IFERROR(SUMPRODUCT(($U$2:$U$201=U9)*$AB$2:$AB$201*$AC$2:$AC$201)/SUMPRODUCT(($U$2:$U$201=U9)*$AB$2:$AB$201),0)&gt;0.4,"MQ","HY")))</f>
      </c>
      <c r="J9" s="3">
        <f>IF(OR(R9=0,V9=1,W9=1),0,IF(ISNUMBER(H9),H9,IF(H9="No",0,IFERROR(VLOOKUP(B9,Limits!$D$2:$E$9,2,1),0))))</f>
      </c>
      <c r="K9" s="2">
        <f>AA9*IF(U9='Form 4562'!$B$3,'Form 4562'!$B$15,1)</f>
      </c>
      <c r="L9" s="2">
        <f>(T9-K9)*J9</f>
      </c>
      <c r="M9" s="2">
        <f>T9-K9-L9</f>
      </c>
      <c r="N9" s="2">
        <f>IF(R9=0,0,IF(AND(('Form 4562'!$B$3-U9+1)&gt;=1,('Form 4562'!$B$3-U9+1)&lt;=40),INDEX(Schedule!$I$9:$AV$9,1,('Form 4562'!$B$3-U9+1)),0))</f>
      </c>
      <c r="O9" s="2">
        <f>IF(R9=0,0,SUMIF(Schedule!$I$1:$AV$1,"&lt;="&amp;('Form 4562'!$B$3-U9+1),Schedule!$I$9:$AV$9))</f>
      </c>
      <c r="P9" s="2">
        <f>T9-O9-(K9-AF9)</f>
      </c>
      <c r="R9">
        <f>IF(AND(ISNUMBER(B9),ISNUMBER(C9)),IF(C9&gt;0,1,0),0)</f>
      </c>
      <c r="S9">
        <f>IF(ISNUMBER(E9),MIN(1,MAX(0,E9)),1)</f>
      </c>
      <c r="T9">
        <f>IF(R9=1,C9*S9,0)</f>
      </c>
      <c r="U9">
        <f>IF(R9=1,YEAR(B9),0)</f>
      </c>
      <c r="V9">
        <f>IF(OR(D9=27.5,D9=39),1,0)</f>
      </c>
      <c r="W9">
        <f>IF(AND(AE9=1,S9&lt;=0.5),1,0)</f>
      </c>
      <c r="X9">
        <f>IF(F9="Car",1,0)</f>
      </c>
      <c r="Y9">
        <f>IF(AND(R9=1,OR(V9=0,AND(D9=39,IF(ISNUMBER(G9),G9,0)&gt;0)),W9=0,S9&gt;0.5),1,0)</f>
      </c>
      <c r="Z9">
        <f>IF(X9=1,IF(J9&gt;0,Limits!$B$5,Limits!$B$6)*S9,0)</f>
      </c>
      <c r="AA9">
        <f>IF(Y9=1,MIN(IF(ISNUMBER(G9),MAX(0,G9),0),T9,IF(F9="SUV",Limits!$B$4,T9),IF(X9=1,Z9,T9)),0)</f>
      </c>
      <c r="AB9">
        <f>IF(AND(R9=1,V9=0),T9-K9,0)</f>
      </c>
      <c r="AC9">
        <f>IF(R9=1,IF(MONTH(B9)&gt;=10,1,0),0)</f>
      </c>
      <c r="AD9">
        <f>IF(R9=0,"",IF(V9=1,D9&amp;"-MM"&amp;MONTH(B9),IF(W9=1,"ADS",D9&amp;"")&amp;"-"&amp;IF(I9="MQ","MQ"&amp;ROUNDUP(MONTH(B9)/3,0),"HY")))</f>
      </c>
      <c r="AE9">
        <f>IF(OR(F9="",F9="No"),0,1)</f>
      </c>
      <c r="AF9">
        <f>K9*IF(U9='Form 4562'!$B$3,'Form 4562'!$B$16,1)</f>
      </c>
    </row>
    <row r="10" spans="1:32" x14ac:dyDescent="0.25">
      <c r="B10" s="1"/>
      <c r="C10" s="2"/>
      <c r="E10" s="3"/>
      <c r="G10" s="2"/>
      <c r="I10">
        <f>IF(R10=0,"",IF(V10=1,"MM",IF(IFERROR(SUMPRODUCT(($U$2:$U$201=U10)*$AB$2:$AB$201*$AC$2:$AC$201)/SUMPRODUCT(($U$2:$U$201=U10)*$AB$2:$AB$201),0)&gt;0.4,"MQ","HY")))</f>
      </c>
      <c r="J10" s="3">
        <f>IF(OR(R10=0,V10=1,W10=1),0,IF(ISNUMBER(H10),H10,IF(H10="No",0,IFERROR(VLOOKUP(B10,Limits!$D$2:$E$9,2,1),0))))</f>
      </c>
      <c r="K10" s="2">
        <f>AA10*IF(U10='Form 4562'!$B$3,'Form 4562'!$B$15,1)</f>
      </c>
      <c r="L10" s="2">
        <f>(T10-K10)*J10</f>
      </c>
      <c r="M10" s="2">
        <f>T10-K10-L10</f>
      </c>
      <c r="N10" s="2">
        <f>IF(R10=0,0,IF(AND(('Form 4562'!$B$3-U10+1)&gt;=1,('Form 4562'!$B$3-U10+1)&lt;=40),INDEX(Schedule!$I$10:$AV$10,1,('Form 4562'!$B$3-U10+1)),0))</f>
      </c>
      <c r="O10" s="2">
        <f>IF(R10=0,0,SUMIF(Schedule!$I$1:$AV$1,"&lt;="&amp;('Form 4562'!$B$3-U10+1),Schedule!$I$10:$AV$10))</f>
      </c>
      <c r="P10" s="2">
        <f>T10-O10-(K10-AF10)</f>
      </c>
      <c r="R10">
        <f>IF(AND(ISNUMBER(B10),ISNUMBER(C10)),IF(C10&gt;0,1,0),0)</f>
      </c>
      <c r="S10">
        <f>IF(ISNUMBER(E10),MIN(1,MAX(0,E10)),1)</f>
      </c>
      <c r="T10">
        <f>IF(R10=1,C10*S10,0)</f>
      </c>
      <c r="U10">
        <f>IF(R10=1,YEAR(B10),0)</f>
      </c>
      <c r="V10">
        <f>IF(OR(D10=27.5,D10=39),1,0)</f>
      </c>
      <c r="W10">
        <f>IF(AND(AE10=1,S10&lt;=0.5),1,0)</f>
      </c>
      <c r="X10">
        <f>IF(F10="Car",1,0)</f>
      </c>
      <c r="Y10">
        <f>IF(AND(R10=1,OR(V10=0,AND(D10=39,IF(ISNUMBER(G10),G10,0)&gt;0)),W10=0,S10&gt;0.5),1,0)</f>
      </c>
      <c r="Z10">
        <f>IF(X10=1,IF(J10&gt;0,Limits!$B$5,Limits!$B$6)*S10,0)</f>
      </c>
      <c r="AA10">
        <f>IF(Y10=1,MIN(IF(ISNUMBER(G10),MAX(0,G10),0),T10,IF(F10="SUV",Limits!$B$4,T10),IF(X10=1,Z10,T10)),0)</f>
      </c>
      <c r="AB10">
        <f>IF(AND(R10=1,V10=0),T10-K10,0)</f>
      </c>
      <c r="AC10">
        <f>IF(R10=1,IF(MONTH(B10)&gt;=10,1,0),0)</f>
      </c>
      <c r="AD10">
        <f>IF(R10=0,"",IF(V10=1,D10&amp;"-MM"&amp;MONTH(B10),IF(W10=1,"ADS",D10&amp;"")&amp;"-"&amp;IF(I10="MQ","MQ"&amp;ROUNDUP(MONTH(B10)/3,0),"HY")))</f>
      </c>
      <c r="AE10">
        <f>IF(OR(F10="",F10="No"),0,1)</f>
      </c>
      <c r="AF10">
        <f>K10*IF(U10='Form 4562'!$B$3,'Form 4562'!$B$16,1)</f>
      </c>
    </row>
    <row r="11" spans="1:32" x14ac:dyDescent="0.25">
      <c r="B11" s="1"/>
      <c r="C11" s="2"/>
      <c r="E11" s="3"/>
      <c r="G11" s="2"/>
      <c r="I11">
        <f>IF(R11=0,"",IF(V11=1,"MM",IF(IFERROR(SUMPRODUCT(($U$2:$U$201=U11)*$AB$2:$AB$201*$AC$2:$AC$201)/SUMPRODUCT(($U$2:$U$201=U11)*$AB$2:$AB$201),0)&gt;0.4,"MQ","HY")))</f>
      </c>
      <c r="J11" s="3">
        <f>IF(OR(R11=0,V11=1,W11=1),0,IF(ISNUMBER(H11),H11,IF(H11="No",0,IFERROR(VLOOKUP(B11,Limits!$D$2:$E$9,2,1),0))))</f>
      </c>
      <c r="K11" s="2">
        <f>AA11*IF(U11='Form 4562'!$B$3,'Form 4562'!$B$15,1)</f>
      </c>
      <c r="L11" s="2">
        <f>(T11-K11)*J11</f>
      </c>
      <c r="M11" s="2">
        <f>T11-K11-L11</f>
      </c>
      <c r="N11" s="2">
        <f>IF(R11=0,0,IF(AND(('Form 4562'!$B$3-U11+1)&gt;=1,('Form 4562'!$B$3-U11+1)&lt;=40),INDEX(Schedule!$I$11:$AV$11,1,('Form 4562'!$B$3-U11+1)),0))</f>
      </c>
      <c r="O11" s="2">
        <f>IF(R11=0,0,SUMIF(Schedule!$I$1:$AV$1,"&lt;="&amp;('Form 4562'!$B$3-U11+1),Schedule!$I$11:$AV$11))</f>
      </c>
      <c r="P11" s="2">
        <f>T11-O11-(K11-AF11)</f>
      </c>
      <c r="R11">
        <f>IF(AND(ISNUMBER(B11),ISNUMBER(C11)),IF(C11&gt;0,1,0),0)</f>
      </c>
      <c r="S11">
        <f>IF(ISNUMBER(E11),MIN(1,MAX(0,E11)),1)</f>
      </c>
      <c r="T11">
        <f>IF(R11=1,C11*S11,0)</f>
      </c>
      <c r="U11">
        <f>IF(R11=1,YEAR(B11),0)</f>
      </c>
      <c r="V11">
        <f>IF(OR(D11=27.5,D11=39),1,0)</f>
      </c>
      <c r="W11">
        <f>IF(AND(AE11=1,S11&lt;=0.5),1,0)</f>
      </c>
      <c r="X11">
        <f>IF(F11="Car",1,0)</f>
      </c>
      <c r="Y11">
        <f>IF(AND(R11=1,OR(V11=0,AND(D11=39,IF(ISNUMBER(G11),G11,0)&gt;0)),W11=0,S11&gt;0.5),1,0)</f>
      </c>
      <c r="Z11">
        <f>IF(X11=1,IF(J11&gt;0,Limits!$B$5,Limits!$B$6)*S11,0)</f>
      </c>
      <c r="AA11">
        <f>IF(Y11=1,MIN(IF(ISNUMBER(G11),MAX(0,G11),0),T11,IF(F11="SUV",Limits!$B$4,T11),IF(X11=1,Z11,T11)),0)</f>
      </c>
      <c r="AB11">
        <f>IF(AND(R11=1,V11=0),T11-K11,0)</f>
      </c>
      <c r="AC11">
        <f>IF(R11=1,IF(MONTH(B11)&gt;=10,1,0),0)</f>
      </c>
      <c r="AD11">
        <f>IF(R11=0,"",IF(V11=1,D11&amp;"-MM"&amp;MONTH(B11),IF(W11=1,"ADS",D11&amp;"")&amp;"-"&amp;IF(I11="MQ","MQ"&amp;ROUNDUP(MONTH(B11)/3,0),"HY")))</f>
      </c>
      <c r="AE11">
        <f>IF(OR(F11="",F11="No"),0,1)</f>
      </c>
      <c r="AF11">
        <f>K11*IF(U11='Form 4562'!$B$3,'Form 4562'!$B$16,1)</f>
      </c>
    </row>
    <row r="12" spans="1:32" x14ac:dyDescent="0.25">
      <c r="B12" s="1"/>
      <c r="C12" s="2"/>
      <c r="E12" s="3"/>
      <c r="G12" s="2"/>
      <c r="I12">
        <f>IF(R12=0,"",IF(V12=1,"MM",IF(IFERROR(SUMPRODUCT(($U$2:$U$201=U12)*$AB$2:$AB$201*$AC$2:$AC$201)/SUMPRODUCT(($U$2:$U$201=U12)*$AB$2:$AB$201),0)&gt;0.4,"MQ","HY")))</f>
      </c>
      <c r="J12" s="3">
        <f>IF(OR(R12=0,V12=1,W12=1),0,IF(ISNUMBER(H12),H12,IF(H12="No",0,IFERROR(VLOOKUP(B12,Limits!$D$2:$E$9,2,1),0))))</f>
      </c>
      <c r="K12" s="2">
        <f>AA12*IF(U12='Form 4562'!$B$3,'Form 4562'!$B$15,1)</f>
      </c>
      <c r="L12" s="2">
        <f>(T12-K12)*J12</f>
      </c>
      <c r="M12" s="2">
        <f>T12-K12-L12</f>
      </c>
      <c r="N12" s="2">
        <f>IF(R12=0,0,IF(AND(('Form 4562'!$B$3-U12+1)&gt;=1,('Form 4562'!$B$3-U12+1)&lt;=40),INDEX(Schedule!$I$12:$AV$12,1,('Form 4562'!$B$3-U12+1)),0))</f>
      </c>
      <c r="O12" s="2">
        <f>IF(R12=0,0,SUMIF(Schedule!$I$1:$AV$1,"&lt;="&amp;('Form 4562'!$B$3-U12+1),Schedule!$I$12:$AV$12))</f>
      </c>
      <c r="P12" s="2">
        <f>T12-O12-(K12-AF12)</f>
      </c>
      <c r="R12">
        <f>IF(AND(ISNUMBER(B12),ISNUMBER(C12)),IF(C12&gt;0,1,0),0)</f>
      </c>
      <c r="S12">
        <f>IF(ISNUMBER(E12),MIN(1,MAX(0,E12)),1)</f>
      </c>
      <c r="T12">
        <f>IF(R12=1,C12*S12,0)</f>
      </c>
      <c r="U12">
        <f>IF(R12=1,YEAR(B12),0)</f>
      </c>
      <c r="V12">
        <f>IF(OR(D12=27.5,D12=39),1,0)</f>
      </c>
      <c r="W12">
        <f>IF(AND(AE12=1,S12&lt;=0.5),1,0)</f>
      </c>
      <c r="X12">
        <f>IF(F12="Car",1,0)</f>
      </c>
      <c r="Y12">
        <f>IF(AND(R12=1,OR(V12=0,AND(D12=39,IF(ISNUMBER(G12),G12,0)&gt;0)),W12=0,S12&gt;0.5),1,0)</f>
      </c>
      <c r="Z12">
        <f>IF(X12=1,IF(J12&gt;0,Limits!$B$5,Limits!$B$6)*S12,0)</f>
      </c>
      <c r="AA12">
        <f>IF(Y12=1,MIN(IF(ISNUMBER(G12),MAX(0,G12),0),T12,IF(F12="SUV",Limits!$B$4,T12),IF(X12=1,Z12,T12)),0)</f>
      </c>
      <c r="AB12">
        <f>IF(AND(R12=1,V12=0),T12-K12,0)</f>
      </c>
      <c r="AC12">
        <f>IF(R12=1,IF(MONTH(B12)&gt;=10,1,0),0)</f>
      </c>
      <c r="AD12">
        <f>IF(R12=0,"",IF(V12=1,D12&amp;"-MM"&amp;MONTH(B12),IF(W12=1,"ADS",D12&amp;"")&amp;"-"&amp;IF(I12="MQ","MQ"&amp;ROUNDUP(MONTH(B12)/3,0),"HY")))</f>
      </c>
      <c r="AE12">
        <f>IF(OR(F12="",F12="No"),0,1)</f>
      </c>
      <c r="AF12">
        <f>K12*IF(U12='Form 4562'!$B$3,'Form 4562'!$B$16,1)</f>
      </c>
    </row>
    <row r="13" spans="1:32" x14ac:dyDescent="0.25">
      <c r="B13" s="1"/>
      <c r="C13" s="2"/>
      <c r="E13" s="3"/>
      <c r="G13" s="2"/>
      <c r="I13">
        <f>IF(R13=0,"",IF(V13=1,"MM",IF(IFERROR(SUMPRODUCT(($U$2:$U$201=U13)*$AB$2:$AB$201*$AC$2:$AC$201)/SUMPRODUCT(($U$2:$U$201=U13)*$AB$2:$AB$201),0)&gt;0.4,"MQ","HY")))</f>
      </c>
      <c r="J13" s="3">
        <f>IF(OR(R13=0,V13=1,W13=1),0,IF(ISNUMBER(H13),H13,IF(H13="No",0,IFERROR(VLOOKUP(B13,Limits!$D$2:$E$9,2,1),0))))</f>
      </c>
      <c r="K13" s="2">
        <f>AA13*IF(U13='Form 4562'!$B$3,'Form 4562'!$B$15,1)</f>
      </c>
      <c r="L13" s="2">
        <f>(T13-K13)*J13</f>
      </c>
      <c r="M13" s="2">
        <f>T13-K13-L13</f>
      </c>
      <c r="N13" s="2">
        <f>IF(R13=0,0,IF(AND(('Form 4562'!$B$3-U13+1)&gt;=1,('Form 4562'!$B$3-U13+1)&lt;=40),INDEX(Schedule!$I$13:$AV$13,1,('Form 4562'!$B$3-U13+1)),0))</f>
      </c>
      <c r="O13" s="2">
        <f>IF(R13=0,0,SUMIF(Schedule!$I$1:$AV$1,"&lt;="&amp;('Form 4562'!$B$3-U13+1),Schedule!$I$13:$AV$13))</f>
      </c>
      <c r="P13" s="2">
        <f>T13-O13-(K13-AF13)</f>
      </c>
      <c r="R13">
        <f>IF(AND(ISNUMBER(B13),ISNUMBER(C13)),IF(C13&gt;0,1,0),0)</f>
      </c>
      <c r="S13">
        <f>IF(ISNUMBER(E13),MIN(1,MAX(0,E13)),1)</f>
      </c>
      <c r="T13">
        <f>IF(R13=1,C13*S13,0)</f>
      </c>
      <c r="U13">
        <f>IF(R13=1,YEAR(B13),0)</f>
      </c>
      <c r="V13">
        <f>IF(OR(D13=27.5,D13=39),1,0)</f>
      </c>
      <c r="W13">
        <f>IF(AND(AE13=1,S13&lt;=0.5),1,0)</f>
      </c>
      <c r="X13">
        <f>IF(F13="Car",1,0)</f>
      </c>
      <c r="Y13">
        <f>IF(AND(R13=1,OR(V13=0,AND(D13=39,IF(ISNUMBER(G13),G13,0)&gt;0)),W13=0,S13&gt;0.5),1,0)</f>
      </c>
      <c r="Z13">
        <f>IF(X13=1,IF(J13&gt;0,Limits!$B$5,Limits!$B$6)*S13,0)</f>
      </c>
      <c r="AA13">
        <f>IF(Y13=1,MIN(IF(ISNUMBER(G13),MAX(0,G13),0),T13,IF(F13="SUV",Limits!$B$4,T13),IF(X13=1,Z13,T13)),0)</f>
      </c>
      <c r="AB13">
        <f>IF(AND(R13=1,V13=0),T13-K13,0)</f>
      </c>
      <c r="AC13">
        <f>IF(R13=1,IF(MONTH(B13)&gt;=10,1,0),0)</f>
      </c>
      <c r="AD13">
        <f>IF(R13=0,"",IF(V13=1,D13&amp;"-MM"&amp;MONTH(B13),IF(W13=1,"ADS",D13&amp;"")&amp;"-"&amp;IF(I13="MQ","MQ"&amp;ROUNDUP(MONTH(B13)/3,0),"HY")))</f>
      </c>
      <c r="AE13">
        <f>IF(OR(F13="",F13="No"),0,1)</f>
      </c>
      <c r="AF13">
        <f>K13*IF(U13='Form 4562'!$B$3,'Form 4562'!$B$16,1)</f>
      </c>
    </row>
    <row r="14" spans="1:32" x14ac:dyDescent="0.25">
      <c r="B14" s="1"/>
      <c r="C14" s="2"/>
      <c r="E14" s="3"/>
      <c r="G14" s="2"/>
      <c r="I14">
        <f>IF(R14=0,"",IF(V14=1,"MM",IF(IFERROR(SUMPRODUCT(($U$2:$U$201=U14)*$AB$2:$AB$201*$AC$2:$AC$201)/SUMPRODUCT(($U$2:$U$201=U14)*$AB$2:$AB$201),0)&gt;0.4,"MQ","HY")))</f>
      </c>
      <c r="J14" s="3">
        <f>IF(OR(R14=0,V14=1,W14=1),0,IF(ISNUMBER(H14),H14,IF(H14="No",0,IFERROR(VLOOKUP(B14,Limits!$D$2:$E$9,2,1),0))))</f>
      </c>
      <c r="K14" s="2">
        <f>AA14*IF(U14='Form 4562'!$B$3,'Form 4562'!$B$15,1)</f>
      </c>
      <c r="L14" s="2">
        <f>(T14-K14)*J14</f>
      </c>
      <c r="M14" s="2">
        <f>T14-K14-L14</f>
      </c>
      <c r="N14" s="2">
        <f>IF(R14=0,0,IF(AND(('Form 4562'!$B$3-U14+1)&gt;=1,('Form 4562'!$B$3-U14+1)&lt;=40),INDEX(Schedule!$I$14:$AV$14,1,('Form 4562'!$B$3-U14+1)),0))</f>
      </c>
      <c r="O14" s="2">
        <f>IF(R14=0,0,SUMIF(Schedule!$I$1:$AV$1,"&lt;="&amp;('Form 4562'!$B$3-U14+1),Schedule!$I$14:$AV$14))</f>
      </c>
      <c r="P14" s="2">
        <f>T14-O14-(K14-AF14)</f>
      </c>
      <c r="R14">
        <f>IF(AND(ISNUMBER(B14),ISNUMBER(C14)),IF(C14&gt;0,1,0),0)</f>
      </c>
      <c r="S14">
        <f>IF(ISNUMBER(E14),MIN(1,MAX(0,E14)),1)</f>
      </c>
      <c r="T14">
        <f>IF(R14=1,C14*S14,0)</f>
      </c>
      <c r="U14">
        <f>IF(R14=1,YEAR(B14),0)</f>
      </c>
      <c r="V14">
        <f>IF(OR(D14=27.5,D14=39),1,0)</f>
      </c>
      <c r="W14">
        <f>IF(AND(AE14=1,S14&lt;=0.5),1,0)</f>
      </c>
      <c r="X14">
        <f>IF(F14="Car",1,0)</f>
      </c>
      <c r="Y14">
        <f>IF(AND(R14=1,OR(V14=0,AND(D14=39,IF(ISNUMBER(G14),G14,0)&gt;0)),W14=0,S14&gt;0.5),1,0)</f>
      </c>
      <c r="Z14">
        <f>IF(X14=1,IF(J14&gt;0,Limits!$B$5,Limits!$B$6)*S14,0)</f>
      </c>
      <c r="AA14">
        <f>IF(Y14=1,MIN(IF(ISNUMBER(G14),MAX(0,G14),0),T14,IF(F14="SUV",Limits!$B$4,T14),IF(X14=1,Z14,T14)),0)</f>
      </c>
      <c r="AB14">
        <f>IF(AND(R14=1,V14=0),T14-K14,0)</f>
      </c>
      <c r="AC14">
        <f>IF(R14=1,IF(MONTH(B14)&gt;=10,1,0),0)</f>
      </c>
      <c r="AD14">
        <f>IF(R14=0,"",IF(V14=1,D14&amp;"-MM"&amp;MONTH(B14),IF(W14=1,"ADS",D14&amp;"")&amp;"-"&amp;IF(I14="MQ","MQ"&amp;ROUNDUP(MONTH(B14)/3,0),"HY")))</f>
      </c>
      <c r="AE14">
        <f>IF(OR(F14="",F14="No"),0,1)</f>
      </c>
      <c r="AF14">
        <f>K14*IF(U14='Form 4562'!$B$3,'Form 4562'!$B$16,1)</f>
      </c>
    </row>
    <row r="15" spans="1:32" x14ac:dyDescent="0.25">
      <c r="B15" s="1"/>
      <c r="C15" s="2"/>
      <c r="E15" s="3"/>
      <c r="G15" s="2"/>
      <c r="I15">
        <f>IF(R15=0,"",IF(V15=1,"MM",IF(IFERROR(SUMPRODUCT(($U$2:$U$201=U15)*$AB$2:$AB$201*$AC$2:$AC$201)/SUMPRODUCT(($U$2:$U$201=U15)*$AB$2:$AB$201),0)&gt;0.4,"MQ","HY")))</f>
      </c>
      <c r="J15" s="3">
        <f>IF(OR(R15=0,V15=1,W15=1),0,IF(ISNUMBER(H15),H15,IF(H15="No",0,IFERROR(VLOOKUP(B15,Limits!$D$2:$E$9,2,1),0))))</f>
      </c>
      <c r="K15" s="2">
        <f>AA15*IF(U15='Form 4562'!$B$3,'Form 4562'!$B$15,1)</f>
      </c>
      <c r="L15" s="2">
        <f>(T15-K15)*J15</f>
      </c>
      <c r="M15" s="2">
        <f>T15-K15-L15</f>
      </c>
      <c r="N15" s="2">
        <f>IF(R15=0,0,IF(AND(('Form 4562'!$B$3-U15+1)&gt;=1,('Form 4562'!$B$3-U15+1)&lt;=40),INDEX(Schedule!$I$15:$AV$15,1,('Form 4562'!$B$3-U15+1)),0))</f>
      </c>
      <c r="O15" s="2">
        <f>IF(R15=0,0,SUMIF(Schedule!$I$1:$AV$1,"&lt;="&amp;('Form 4562'!$B$3-U15+1),Schedule!$I$15:$AV$15))</f>
      </c>
      <c r="P15" s="2">
        <f>T15-O15-(K15-AF15)</f>
      </c>
      <c r="R15">
        <f>IF(AND(ISNUMBER(B15),ISNUMBER(C15)),IF(C15&gt;0,1,0),0)</f>
      </c>
      <c r="S15">
        <f>IF(ISNUMBER(E15),MIN(1,MAX(0,E15)),1)</f>
      </c>
      <c r="T15">
        <f>IF(R15=1,C15*S15,0)</f>
      </c>
      <c r="U15">
        <f>IF(R15=1,YEAR(B15),0)</f>
      </c>
      <c r="V15">
        <f>IF(OR(D15=27.5,D15=39),1,0)</f>
      </c>
      <c r="W15">
        <f>IF(AND(AE15=1,S15&lt;=0.5),1,0)</f>
      </c>
      <c r="X15">
        <f>IF(F15="Car",1,0)</f>
      </c>
      <c r="Y15">
        <f>IF(AND(R15=1,OR(V15=0,AND(D15=39,IF(ISNUMBER(G15),G15,0)&gt;0)),W15=0,S15&gt;0.5),1,0)</f>
      </c>
      <c r="Z15">
        <f>IF(X15=1,IF(J15&gt;0,Limits!$B$5,Limits!$B$6)*S15,0)</f>
      </c>
      <c r="AA15">
        <f>IF(Y15=1,MIN(IF(ISNUMBER(G15),MAX(0,G15),0),T15,IF(F15="SUV",Limits!$B$4,T15),IF(X15=1,Z15,T15)),0)</f>
      </c>
      <c r="AB15">
        <f>IF(AND(R15=1,V15=0),T15-K15,0)</f>
      </c>
      <c r="AC15">
        <f>IF(R15=1,IF(MONTH(B15)&gt;=10,1,0),0)</f>
      </c>
      <c r="AD15">
        <f>IF(R15=0,"",IF(V15=1,D15&amp;"-MM"&amp;MONTH(B15),IF(W15=1,"ADS",D15&amp;"")&amp;"-"&amp;IF(I15="MQ","MQ"&amp;ROUNDUP(MONTH(B15)/3,0),"HY")))</f>
      </c>
      <c r="AE15">
        <f>IF(OR(F15="",F15="No"),0,1)</f>
      </c>
      <c r="AF15">
        <f>K15*IF(U15='Form 4562'!$B$3,'Form 4562'!$B$16,1)</f>
      </c>
    </row>
    <row r="16" spans="1:32" x14ac:dyDescent="0.25">
      <c r="B16" s="1"/>
      <c r="C16" s="2"/>
      <c r="E16" s="3"/>
      <c r="G16" s="2"/>
      <c r="I16">
        <f>IF(R16=0,"",IF(V16=1,"MM",IF(IFERROR(SUMPRODUCT(($U$2:$U$201=U16)*$AB$2:$AB$201*$AC$2:$AC$201)/SUMPRODUCT(($U$2:$U$201=U16)*$AB$2:$AB$201),0)&gt;0.4,"MQ","HY")))</f>
      </c>
      <c r="J16" s="3">
        <f>IF(OR(R16=0,V16=1,W16=1),0,IF(ISNUMBER(H16),H16,IF(H16="No",0,IFERROR(VLOOKUP(B16,Limits!$D$2:$E$9,2,1),0))))</f>
      </c>
      <c r="K16" s="2">
        <f>AA16*IF(U16='Form 4562'!$B$3,'Form 4562'!$B$15,1)</f>
      </c>
      <c r="L16" s="2">
        <f>(T16-K16)*J16</f>
      </c>
      <c r="M16" s="2">
        <f>T16-K16-L16</f>
      </c>
      <c r="N16" s="2">
        <f>IF(R16=0,0,IF(AND(('Form 4562'!$B$3-U16+1)&gt;=1,('Form 4562'!$B$3-U16+1)&lt;=40),INDEX(Schedule!$I$16:$AV$16,1,('Form 4562'!$B$3-U16+1)),0))</f>
      </c>
      <c r="O16" s="2">
        <f>IF(R16=0,0,SUMIF(Schedule!$I$1:$AV$1,"&lt;="&amp;('Form 4562'!$B$3-U16+1),Schedule!$I$16:$AV$16))</f>
      </c>
      <c r="P16" s="2">
        <f>T16-O16-(K16-AF16)</f>
      </c>
      <c r="R16">
        <f>IF(AND(ISNUMBER(B16),ISNUMBER(C16)),IF(C16&gt;0,1,0),0)</f>
      </c>
      <c r="S16">
        <f>IF(ISNUMBER(E16),MIN(1,MAX(0,E16)),1)</f>
      </c>
      <c r="T16">
        <f>IF(R16=1,C16*S16,0)</f>
      </c>
      <c r="U16">
        <f>IF(R16=1,YEAR(B16),0)</f>
      </c>
      <c r="V16">
        <f>IF(OR(D16=27.5,D16=39),1,0)</f>
      </c>
      <c r="W16">
        <f>IF(AND(AE16=1,S16&lt;=0.5),1,0)</f>
      </c>
      <c r="X16">
        <f>IF(F16="Car",1,0)</f>
      </c>
      <c r="Y16">
        <f>IF(AND(R16=1,OR(V16=0,AND(D16=39,IF(ISNUMBER(G16),G16,0)&gt;0)),W16=0,S16&gt;0.5),1,0)</f>
      </c>
      <c r="Z16">
        <f>IF(X16=1,IF(J16&gt;0,Limits!$B$5,Limits!$B$6)*S16,0)</f>
      </c>
      <c r="AA16">
        <f>IF(Y16=1,MIN(IF(ISNUMBER(G16),MAX(0,G16),0),T16,IF(F16="SUV",Limits!$B$4,T16),IF(X16=1,Z16,T16)),0)</f>
      </c>
      <c r="AB16">
        <f>IF(AND(R16=1,V16=0),T16-K16,0)</f>
      </c>
      <c r="AC16">
        <f>IF(R16=1,IF(MONTH(B16)&gt;=10,1,0),0)</f>
      </c>
      <c r="AD16">
        <f>IF(R16=0,"",IF(V16=1,D16&amp;"-MM"&amp;MONTH(B16),IF(W16=1,"ADS",D16&amp;"")&amp;"-"&amp;IF(I16="MQ","MQ"&amp;ROUNDUP(MONTH(B16)/3,0),"HY")))</f>
      </c>
      <c r="AE16">
        <f>IF(OR(F16="",F16="No"),0,1)</f>
      </c>
      <c r="AF16">
        <f>K16*IF(U16='Form 4562'!$B$3,'Form 4562'!$B$16,1)</f>
      </c>
    </row>
    <row r="17" spans="1:32" x14ac:dyDescent="0.25">
      <c r="B17" s="1"/>
      <c r="C17" s="2"/>
      <c r="E17" s="3"/>
      <c r="G17" s="2"/>
      <c r="I17">
        <f>IF(R17=0,"",IF(V17=1,"MM",IF(IFERROR(SUMPRODUCT(($U$2:$U$201=U17)*$AB$2:$AB$201*$AC$2:$AC$201)/SUMPRODUCT(($U$2:$U$201=U17)*$AB$2:$AB$201),0)&gt;0.4,"MQ","HY")))</f>
      </c>
      <c r="J17" s="3">
        <f>IF(OR(R17=0,V17=1,W17=1),0,IF(ISNUMBER(H17),H17,IF(H17="No",0,IFERROR(VLOOKUP(B17,Limits!$D$2:$E$9,2,1),0))))</f>
      </c>
      <c r="K17" s="2">
        <f>AA17*IF(U17='Form 4562'!$B$3,'Form 4562'!$B$15,1)</f>
      </c>
      <c r="L17" s="2">
        <f>(T17-K17)*J17</f>
      </c>
      <c r="M17" s="2">
        <f>T17-K17-L17</f>
      </c>
      <c r="N17" s="2">
        <f>IF(R17=0,0,IF(AND(('Form 4562'!$B$3-U17+1)&gt;=1,('Form 4562'!$B$3-U17+1)&lt;=40),INDEX(Schedule!$I$17:$AV$17,1,('Form 4562'!$B$3-U17+1)),0))</f>
      </c>
      <c r="O17" s="2">
        <f>IF(R17=0,0,SUMIF(Schedule!$I$1:$AV$1,"&lt;="&amp;('Form 4562'!$B$3-U17+1),Schedule!$I$17:$AV$17))</f>
      </c>
      <c r="P17" s="2">
        <f>T17-O17-(K17-AF17)</f>
      </c>
      <c r="R17">
        <f>IF(AND(ISNUMBER(B17),ISNUMBER(C17)),IF(C17&gt;0,1,0),0)</f>
      </c>
      <c r="S17">
        <f>IF(ISNUMBER(E17),MIN(1,MAX(0,E17)),1)</f>
      </c>
      <c r="T17">
        <f>IF(R17=1,C17*S17,0)</f>
      </c>
      <c r="U17">
        <f>IF(R17=1,YEAR(B17),0)</f>
      </c>
      <c r="V17">
        <f>IF(OR(D17=27.5,D17=39),1,0)</f>
      </c>
      <c r="W17">
        <f>IF(AND(AE17=1,S17&lt;=0.5),1,0)</f>
      </c>
      <c r="X17">
        <f>IF(F17="Car",1,0)</f>
      </c>
      <c r="Y17">
        <f>IF(AND(R17=1,OR(V17=0,AND(D17=39,IF(ISNUMBER(G17),G17,0)&gt;0)),W17=0,S17&gt;0.5),1,0)</f>
      </c>
      <c r="Z17">
        <f>IF(X17=1,IF(J17&gt;0,Limits!$B$5,Limits!$B$6)*S17,0)</f>
      </c>
      <c r="AA17">
        <f>IF(Y17=1,MIN(IF(ISNUMBER(G17),MAX(0,G17),0),T17,IF(F17="SUV",Limits!$B$4,T17),IF(X17=1,Z17,T17)),0)</f>
      </c>
      <c r="AB17">
        <f>IF(AND(R17=1,V17=0),T17-K17,0)</f>
      </c>
      <c r="AC17">
        <f>IF(R17=1,IF(MONTH(B17)&gt;=10,1,0),0)</f>
      </c>
      <c r="AD17">
        <f>IF(R17=0,"",IF(V17=1,D17&amp;"-MM"&amp;MONTH(B17),IF(W17=1,"ADS",D17&amp;"")&amp;"-"&amp;IF(I17="MQ","MQ"&amp;ROUNDUP(MONTH(B17)/3,0),"HY")))</f>
      </c>
      <c r="AE17">
        <f>IF(OR(F17="",F17="No"),0,1)</f>
      </c>
      <c r="AF17">
        <f>K17*IF(U17='Form 4562'!$B$3,'Form 4562'!$B$16,1)</f>
      </c>
    </row>
    <row r="18" spans="1:32" x14ac:dyDescent="0.25">
      <c r="B18" s="1"/>
      <c r="C18" s="2"/>
      <c r="E18" s="3"/>
      <c r="G18" s="2"/>
      <c r="I18">
        <f>IF(R18=0,"",IF(V18=1,"MM",IF(IFERROR(SUMPRODUCT(($U$2:$U$201=U18)*$AB$2:$AB$201*$AC$2:$AC$201)/SUMPRODUCT(($U$2:$U$201=U18)*$AB$2:$AB$201),0)&gt;0.4,"MQ","HY")))</f>
      </c>
      <c r="J18" s="3">
        <f>IF(OR(R18=0,V18=1,W18=1),0,IF(ISNUMBER(H18),H18,IF(H18="No",0,IFERROR(VLOOKUP(B18,Limits!$D$2:$E$9,2,1),0))))</f>
      </c>
      <c r="K18" s="2">
        <f>AA18*IF(U18='Form 4562'!$B$3,'Form 4562'!$B$15,1)</f>
      </c>
      <c r="L18" s="2">
        <f>(T18-K18)*J18</f>
      </c>
      <c r="M18" s="2">
        <f>T18-K18-L18</f>
      </c>
      <c r="N18" s="2">
        <f>IF(R18=0,0,IF(AND(('Form 4562'!$B$3-U18+1)&gt;=1,('Form 4562'!$B$3-U18+1)&lt;=40),INDEX(Schedule!$I$18:$AV$18,1,('Form 4562'!$B$3-U18+1)),0))</f>
      </c>
      <c r="O18" s="2">
        <f>IF(R18=0,0,SUMIF(Schedule!$I$1:$AV$1,"&lt;="&amp;('Form 4562'!$B$3-U18+1),Schedule!$I$18:$AV$18))</f>
      </c>
      <c r="P18" s="2">
        <f>T18-O18-(K18-AF18)</f>
      </c>
      <c r="R18">
        <f>IF(AND(ISNUMBER(B18),ISNUMBER(C18)),IF(C18&gt;0,1,0),0)</f>
      </c>
      <c r="S18">
        <f>IF(ISNUMBER(E18),MIN(1,MAX(0,E18)),1)</f>
      </c>
      <c r="T18">
        <f>IF(R18=1,C18*S18,0)</f>
      </c>
      <c r="U18">
        <f>IF(R18=1,YEAR(B18),0)</f>
      </c>
      <c r="V18">
        <f>IF(OR(D18=27.5,D18=39),1,0)</f>
      </c>
      <c r="W18">
        <f>IF(AND(AE18=1,S18&lt;=0.5),1,0)</f>
      </c>
      <c r="X18">
        <f>IF(F18="Car",1,0)</f>
      </c>
      <c r="Y18">
        <f>IF(AND(R18=1,OR(V18=0,AND(D18=39,IF(ISNUMBER(G18),G18,0)&gt;0)),W18=0,S18&gt;0.5),1,0)</f>
      </c>
      <c r="Z18">
        <f>IF(X18=1,IF(J18&gt;0,Limits!$B$5,Limits!$B$6)*S18,0)</f>
      </c>
      <c r="AA18">
        <f>IF(Y18=1,MIN(IF(ISNUMBER(G18),MAX(0,G18),0),T18,IF(F18="SUV",Limits!$B$4,T18),IF(X18=1,Z18,T18)),0)</f>
      </c>
      <c r="AB18">
        <f>IF(AND(R18=1,V18=0),T18-K18,0)</f>
      </c>
      <c r="AC18">
        <f>IF(R18=1,IF(MONTH(B18)&gt;=10,1,0),0)</f>
      </c>
      <c r="AD18">
        <f>IF(R18=0,"",IF(V18=1,D18&amp;"-MM"&amp;MONTH(B18),IF(W18=1,"ADS",D18&amp;"")&amp;"-"&amp;IF(I18="MQ","MQ"&amp;ROUNDUP(MONTH(B18)/3,0),"HY")))</f>
      </c>
      <c r="AE18">
        <f>IF(OR(F18="",F18="No"),0,1)</f>
      </c>
      <c r="AF18">
        <f>K18*IF(U18='Form 4562'!$B$3,'Form 4562'!$B$16,1)</f>
      </c>
    </row>
    <row r="19" spans="1:32" x14ac:dyDescent="0.25">
      <c r="B19" s="1"/>
      <c r="C19" s="2"/>
      <c r="E19" s="3"/>
      <c r="G19" s="2"/>
      <c r="I19">
        <f>IF(R19=0,"",IF(V19=1,"MM",IF(IFERROR(SUMPRODUCT(($U$2:$U$201=U19)*$AB$2:$AB$201*$AC$2:$AC$201)/SUMPRODUCT(($U$2:$U$201=U19)*$AB$2:$AB$201),0)&gt;0.4,"MQ","HY")))</f>
      </c>
      <c r="J19" s="3">
        <f>IF(OR(R19=0,V19=1,W19=1),0,IF(ISNUMBER(H19),H19,IF(H19="No",0,IFERROR(VLOOKUP(B19,Limits!$D$2:$E$9,2,1),0))))</f>
      </c>
      <c r="K19" s="2">
        <f>AA19*IF(U19='Form 4562'!$B$3,'Form 4562'!$B$15,1)</f>
      </c>
      <c r="L19" s="2">
        <f>(T19-K19)*J19</f>
      </c>
      <c r="M19" s="2">
        <f>T19-K19-L19</f>
      </c>
      <c r="N19" s="2">
        <f>IF(R19=0,0,IF(AND(('Form 4562'!$B$3-U19+1)&gt;=1,('Form 4562'!$B$3-U19+1)&lt;=40),INDEX(Schedule!$I$19:$AV$19,1,('Form 4562'!$B$3-U19+1)),0))</f>
      </c>
      <c r="O19" s="2">
        <f>IF(R19=0,0,SUMIF(Schedule!$I$1:$AV$1,"&lt;="&amp;('Form 4562'!$B$3-U19+1),Schedule!$I$19:$AV$19))</f>
      </c>
      <c r="P19" s="2">
        <f>T19-O19-(K19-AF19)</f>
      </c>
      <c r="R19">
        <f>IF(AND(ISNUMBER(B19),ISNUMBER(C19)),IF(C19&gt;0,1,0),0)</f>
      </c>
      <c r="S19">
        <f>IF(ISNUMBER(E19),MIN(1,MAX(0,E19)),1)</f>
      </c>
      <c r="T19">
        <f>IF(R19=1,C19*S19,0)</f>
      </c>
      <c r="U19">
        <f>IF(R19=1,YEAR(B19),0)</f>
      </c>
      <c r="V19">
        <f>IF(OR(D19=27.5,D19=39),1,0)</f>
      </c>
      <c r="W19">
        <f>IF(AND(AE19=1,S19&lt;=0.5),1,0)</f>
      </c>
      <c r="X19">
        <f>IF(F19="Car",1,0)</f>
      </c>
      <c r="Y19">
        <f>IF(AND(R19=1,OR(V19=0,AND(D19=39,IF(ISNUMBER(G19),G19,0)&gt;0)),W19=0,S19&gt;0.5),1,0)</f>
      </c>
      <c r="Z19">
        <f>IF(X19=1,IF(J19&gt;0,Limits!$B$5,Limits!$B$6)*S19,0)</f>
      </c>
      <c r="AA19">
        <f>IF(Y19=1,MIN(IF(ISNUMBER(G19),MAX(0,G19),0),T19,IF(F19="SUV",Limits!$B$4,T19),IF(X19=1,Z19,T19)),0)</f>
      </c>
      <c r="AB19">
        <f>IF(AND(R19=1,V19=0),T19-K19,0)</f>
      </c>
      <c r="AC19">
        <f>IF(R19=1,IF(MONTH(B19)&gt;=10,1,0),0)</f>
      </c>
      <c r="AD19">
        <f>IF(R19=0,"",IF(V19=1,D19&amp;"-MM"&amp;MONTH(B19),IF(W19=1,"ADS",D19&amp;"")&amp;"-"&amp;IF(I19="MQ","MQ"&amp;ROUNDUP(MONTH(B19)/3,0),"HY")))</f>
      </c>
      <c r="AE19">
        <f>IF(OR(F19="",F19="No"),0,1)</f>
      </c>
      <c r="AF19">
        <f>K19*IF(U19='Form 4562'!$B$3,'Form 4562'!$B$16,1)</f>
      </c>
    </row>
    <row r="20" spans="1:32" x14ac:dyDescent="0.25">
      <c r="B20" s="1"/>
      <c r="C20" s="2"/>
      <c r="E20" s="3"/>
      <c r="G20" s="2"/>
      <c r="I20">
        <f>IF(R20=0,"",IF(V20=1,"MM",IF(IFERROR(SUMPRODUCT(($U$2:$U$201=U20)*$AB$2:$AB$201*$AC$2:$AC$201)/SUMPRODUCT(($U$2:$U$201=U20)*$AB$2:$AB$201),0)&gt;0.4,"MQ","HY")))</f>
      </c>
      <c r="J20" s="3">
        <f>IF(OR(R20=0,V20=1,W20=1),0,IF(ISNUMBER(H20),H20,IF(H20="No",0,IFERROR(VLOOKUP(B20,Limits!$D$2:$E$9,2,1),0))))</f>
      </c>
      <c r="K20" s="2">
        <f>AA20*IF(U20='Form 4562'!$B$3,'Form 4562'!$B$15,1)</f>
      </c>
      <c r="L20" s="2">
        <f>(T20-K20)*J20</f>
      </c>
      <c r="M20" s="2">
        <f>T20-K20-L20</f>
      </c>
      <c r="N20" s="2">
        <f>IF(R20=0,0,IF(AND(('Form 4562'!$B$3-U20+1)&gt;=1,('Form 4562'!$B$3-U20+1)&lt;=40),INDEX(Schedule!$I$20:$AV$20,1,('Form 4562'!$B$3-U20+1)),0))</f>
      </c>
      <c r="O20" s="2">
        <f>IF(R20=0,0,SUMIF(Schedule!$I$1:$AV$1,"&lt;="&amp;('Form 4562'!$B$3-U20+1),Schedule!$I$20:$AV$20))</f>
      </c>
      <c r="P20" s="2">
        <f>T20-O20-(K20-AF20)</f>
      </c>
      <c r="R20">
        <f>IF(AND(ISNUMBER(B20),ISNUMBER(C20)),IF(C20&gt;0,1,0),0)</f>
      </c>
      <c r="S20">
        <f>IF(ISNUMBER(E20),MIN(1,MAX(0,E20)),1)</f>
      </c>
      <c r="T20">
        <f>IF(R20=1,C20*S20,0)</f>
      </c>
      <c r="U20">
        <f>IF(R20=1,YEAR(B20),0)</f>
      </c>
      <c r="V20">
        <f>IF(OR(D20=27.5,D20=39),1,0)</f>
      </c>
      <c r="W20">
        <f>IF(AND(AE20=1,S20&lt;=0.5),1,0)</f>
      </c>
      <c r="X20">
        <f>IF(F20="Car",1,0)</f>
      </c>
      <c r="Y20">
        <f>IF(AND(R20=1,OR(V20=0,AND(D20=39,IF(ISNUMBER(G20),G20,0)&gt;0)),W20=0,S20&gt;0.5),1,0)</f>
      </c>
      <c r="Z20">
        <f>IF(X20=1,IF(J20&gt;0,Limits!$B$5,Limits!$B$6)*S20,0)</f>
      </c>
      <c r="AA20">
        <f>IF(Y20=1,MIN(IF(ISNUMBER(G20),MAX(0,G20),0),T20,IF(F20="SUV",Limits!$B$4,T20),IF(X20=1,Z20,T20)),0)</f>
      </c>
      <c r="AB20">
        <f>IF(AND(R20=1,V20=0),T20-K20,0)</f>
      </c>
      <c r="AC20">
        <f>IF(R20=1,IF(MONTH(B20)&gt;=10,1,0),0)</f>
      </c>
      <c r="AD20">
        <f>IF(R20=0,"",IF(V20=1,D20&amp;"-MM"&amp;MONTH(B20),IF(W20=1,"ADS",D20&amp;"")&amp;"-"&amp;IF(I20="MQ","MQ"&amp;ROUNDUP(MONTH(B20)/3,0),"HY")))</f>
      </c>
      <c r="AE20">
        <f>IF(OR(F20="",F20="No"),0,1)</f>
      </c>
      <c r="AF20">
        <f>K20*IF(U20='Form 4562'!$B$3,'Form 4562'!$B$16,1)</f>
      </c>
    </row>
    <row r="21" spans="1:32" x14ac:dyDescent="0.25">
      <c r="B21" s="1"/>
      <c r="C21" s="2"/>
      <c r="E21" s="3"/>
      <c r="G21" s="2"/>
      <c r="I21">
        <f>IF(R21=0,"",IF(V21=1,"MM",IF(IFERROR(SUMPRODUCT(($U$2:$U$201=U21)*$AB$2:$AB$201*$AC$2:$AC$201)/SUMPRODUCT(($U$2:$U$201=U21)*$AB$2:$AB$201),0)&gt;0.4,"MQ","HY")))</f>
      </c>
      <c r="J21" s="3">
        <f>IF(OR(R21=0,V21=1,W21=1),0,IF(ISNUMBER(H21),H21,IF(H21="No",0,IFERROR(VLOOKUP(B21,Limits!$D$2:$E$9,2,1),0))))</f>
      </c>
      <c r="K21" s="2">
        <f>AA21*IF(U21='Form 4562'!$B$3,'Form 4562'!$B$15,1)</f>
      </c>
      <c r="L21" s="2">
        <f>(T21-K21)*J21</f>
      </c>
      <c r="M21" s="2">
        <f>T21-K21-L21</f>
      </c>
      <c r="N21" s="2">
        <f>IF(R21=0,0,IF(AND(('Form 4562'!$B$3-U21+1)&gt;=1,('Form 4562'!$B$3-U21+1)&lt;=40),INDEX(Schedule!$I$21:$AV$21,1,('Form 4562'!$B$3-U21+1)),0))</f>
      </c>
      <c r="O21" s="2">
        <f>IF(R21=0,0,SUMIF(Schedule!$I$1:$AV$1,"&lt;="&amp;('Form 4562'!$B$3-U21+1),Schedule!$I$21:$AV$21))</f>
      </c>
      <c r="P21" s="2">
        <f>T21-O21-(K21-AF21)</f>
      </c>
      <c r="R21">
        <f>IF(AND(ISNUMBER(B21),ISNUMBER(C21)),IF(C21&gt;0,1,0),0)</f>
      </c>
      <c r="S21">
        <f>IF(ISNUMBER(E21),MIN(1,MAX(0,E21)),1)</f>
      </c>
      <c r="T21">
        <f>IF(R21=1,C21*S21,0)</f>
      </c>
      <c r="U21">
        <f>IF(R21=1,YEAR(B21),0)</f>
      </c>
      <c r="V21">
        <f>IF(OR(D21=27.5,D21=39),1,0)</f>
      </c>
      <c r="W21">
        <f>IF(AND(AE21=1,S21&lt;=0.5),1,0)</f>
      </c>
      <c r="X21">
        <f>IF(F21="Car",1,0)</f>
      </c>
      <c r="Y21">
        <f>IF(AND(R21=1,OR(V21=0,AND(D21=39,IF(ISNUMBER(G21),G21,0)&gt;0)),W21=0,S21&gt;0.5),1,0)</f>
      </c>
      <c r="Z21">
        <f>IF(X21=1,IF(J21&gt;0,Limits!$B$5,Limits!$B$6)*S21,0)</f>
      </c>
      <c r="AA21">
        <f>IF(Y21=1,MIN(IF(ISNUMBER(G21),MAX(0,G21),0),T21,IF(F21="SUV",Limits!$B$4,T21),IF(X21=1,Z21,T21)),0)</f>
      </c>
      <c r="AB21">
        <f>IF(AND(R21=1,V21=0),T21-K21,0)</f>
      </c>
      <c r="AC21">
        <f>IF(R21=1,IF(MONTH(B21)&gt;=10,1,0),0)</f>
      </c>
      <c r="AD21">
        <f>IF(R21=0,"",IF(V21=1,D21&amp;"-MM"&amp;MONTH(B21),IF(W21=1,"ADS",D21&amp;"")&amp;"-"&amp;IF(I21="MQ","MQ"&amp;ROUNDUP(MONTH(B21)/3,0),"HY")))</f>
      </c>
      <c r="AE21">
        <f>IF(OR(F21="",F21="No"),0,1)</f>
      </c>
      <c r="AF21">
        <f>K21*IF(U21='Form 4562'!$B$3,'Form 4562'!$B$16,1)</f>
      </c>
    </row>
    <row r="22" spans="1:32" x14ac:dyDescent="0.25">
      <c r="B22" s="1"/>
      <c r="C22" s="2"/>
      <c r="E22" s="3"/>
      <c r="G22" s="2"/>
      <c r="I22">
        <f>IF(R22=0,"",IF(V22=1,"MM",IF(IFERROR(SUMPRODUCT(($U$2:$U$201=U22)*$AB$2:$AB$201*$AC$2:$AC$201)/SUMPRODUCT(($U$2:$U$201=U22)*$AB$2:$AB$201),0)&gt;0.4,"MQ","HY")))</f>
      </c>
      <c r="J22" s="3">
        <f>IF(OR(R22=0,V22=1,W22=1),0,IF(ISNUMBER(H22),H22,IF(H22="No",0,IFERROR(VLOOKUP(B22,Limits!$D$2:$E$9,2,1),0))))</f>
      </c>
      <c r="K22" s="2">
        <f>AA22*IF(U22='Form 4562'!$B$3,'Form 4562'!$B$15,1)</f>
      </c>
      <c r="L22" s="2">
        <f>(T22-K22)*J22</f>
      </c>
      <c r="M22" s="2">
        <f>T22-K22-L22</f>
      </c>
      <c r="N22" s="2">
        <f>IF(R22=0,0,IF(AND(('Form 4562'!$B$3-U22+1)&gt;=1,('Form 4562'!$B$3-U22+1)&lt;=40),INDEX(Schedule!$I$22:$AV$22,1,('Form 4562'!$B$3-U22+1)),0))</f>
      </c>
      <c r="O22" s="2">
        <f>IF(R22=0,0,SUMIF(Schedule!$I$1:$AV$1,"&lt;="&amp;('Form 4562'!$B$3-U22+1),Schedule!$I$22:$AV$22))</f>
      </c>
      <c r="P22" s="2">
        <f>T22-O22-(K22-AF22)</f>
      </c>
      <c r="R22">
        <f>IF(AND(ISNUMBER(B22),ISNUMBER(C22)),IF(C22&gt;0,1,0),0)</f>
      </c>
      <c r="S22">
        <f>IF(ISNUMBER(E22),MIN(1,MAX(0,E22)),1)</f>
      </c>
      <c r="T22">
        <f>IF(R22=1,C22*S22,0)</f>
      </c>
      <c r="U22">
        <f>IF(R22=1,YEAR(B22),0)</f>
      </c>
      <c r="V22">
        <f>IF(OR(D22=27.5,D22=39),1,0)</f>
      </c>
      <c r="W22">
        <f>IF(AND(AE22=1,S22&lt;=0.5),1,0)</f>
      </c>
      <c r="X22">
        <f>IF(F22="Car",1,0)</f>
      </c>
      <c r="Y22">
        <f>IF(AND(R22=1,OR(V22=0,AND(D22=39,IF(ISNUMBER(G22),G22,0)&gt;0)),W22=0,S22&gt;0.5),1,0)</f>
      </c>
      <c r="Z22">
        <f>IF(X22=1,IF(J22&gt;0,Limits!$B$5,Limits!$B$6)*S22,0)</f>
      </c>
      <c r="AA22">
        <f>IF(Y22=1,MIN(IF(ISNUMBER(G22),MAX(0,G22),0),T22,IF(F22="SUV",Limits!$B$4,T22),IF(X22=1,Z22,T22)),0)</f>
      </c>
      <c r="AB22">
        <f>IF(AND(R22=1,V22=0),T22-K22,0)</f>
      </c>
      <c r="AC22">
        <f>IF(R22=1,IF(MONTH(B22)&gt;=10,1,0),0)</f>
      </c>
      <c r="AD22">
        <f>IF(R22=0,"",IF(V22=1,D22&amp;"-MM"&amp;MONTH(B22),IF(W22=1,"ADS",D22&amp;"")&amp;"-"&amp;IF(I22="MQ","MQ"&amp;ROUNDUP(MONTH(B22)/3,0),"HY")))</f>
      </c>
      <c r="AE22">
        <f>IF(OR(F22="",F22="No"),0,1)</f>
      </c>
      <c r="AF22">
        <f>K22*IF(U22='Form 4562'!$B$3,'Form 4562'!$B$16,1)</f>
      </c>
    </row>
    <row r="23" spans="1:32" x14ac:dyDescent="0.25">
      <c r="B23" s="1"/>
      <c r="C23" s="2"/>
      <c r="E23" s="3"/>
      <c r="G23" s="2"/>
      <c r="I23">
        <f>IF(R23=0,"",IF(V23=1,"MM",IF(IFERROR(SUMPRODUCT(($U$2:$U$201=U23)*$AB$2:$AB$201*$AC$2:$AC$201)/SUMPRODUCT(($U$2:$U$201=U23)*$AB$2:$AB$201),0)&gt;0.4,"MQ","HY")))</f>
      </c>
      <c r="J23" s="3">
        <f>IF(OR(R23=0,V23=1,W23=1),0,IF(ISNUMBER(H23),H23,IF(H23="No",0,IFERROR(VLOOKUP(B23,Limits!$D$2:$E$9,2,1),0))))</f>
      </c>
      <c r="K23" s="2">
        <f>AA23*IF(U23='Form 4562'!$B$3,'Form 4562'!$B$15,1)</f>
      </c>
      <c r="L23" s="2">
        <f>(T23-K23)*J23</f>
      </c>
      <c r="M23" s="2">
        <f>T23-K23-L23</f>
      </c>
      <c r="N23" s="2">
        <f>IF(R23=0,0,IF(AND(('Form 4562'!$B$3-U23+1)&gt;=1,('Form 4562'!$B$3-U23+1)&lt;=40),INDEX(Schedule!$I$23:$AV$23,1,('Form 4562'!$B$3-U23+1)),0))</f>
      </c>
      <c r="O23" s="2">
        <f>IF(R23=0,0,SUMIF(Schedule!$I$1:$AV$1,"&lt;="&amp;('Form 4562'!$B$3-U23+1),Schedule!$I$23:$AV$23))</f>
      </c>
      <c r="P23" s="2">
        <f>T23-O23-(K23-AF23)</f>
      </c>
      <c r="R23">
        <f>IF(AND(ISNUMBER(B23),ISNUMBER(C23)),IF(C23&gt;0,1,0),0)</f>
      </c>
      <c r="S23">
        <f>IF(ISNUMBER(E23),MIN(1,MAX(0,E23)),1)</f>
      </c>
      <c r="T23">
        <f>IF(R23=1,C23*S23,0)</f>
      </c>
      <c r="U23">
        <f>IF(R23=1,YEAR(B23),0)</f>
      </c>
      <c r="V23">
        <f>IF(OR(D23=27.5,D23=39),1,0)</f>
      </c>
      <c r="W23">
        <f>IF(AND(AE23=1,S23&lt;=0.5),1,0)</f>
      </c>
      <c r="X23">
        <f>IF(F23="Car",1,0)</f>
      </c>
      <c r="Y23">
        <f>IF(AND(R23=1,OR(V23=0,AND(D23=39,IF(ISNUMBER(G23),G23,0)&gt;0)),W23=0,S23&gt;0.5),1,0)</f>
      </c>
      <c r="Z23">
        <f>IF(X23=1,IF(J23&gt;0,Limits!$B$5,Limits!$B$6)*S23,0)</f>
      </c>
      <c r="AA23">
        <f>IF(Y23=1,MIN(IF(ISNUMBER(G23),MAX(0,G23),0),T23,IF(F23="SUV",Limits!$B$4,T23),IF(X23=1,Z23,T23)),0)</f>
      </c>
      <c r="AB23">
        <f>IF(AND(R23=1,V23=0),T23-K23,0)</f>
      </c>
      <c r="AC23">
        <f>IF(R23=1,IF(MONTH(B23)&gt;=10,1,0),0)</f>
      </c>
      <c r="AD23">
        <f>IF(R23=0,"",IF(V23=1,D23&amp;"-MM"&amp;MONTH(B23),IF(W23=1,"ADS",D23&amp;"")&amp;"-"&amp;IF(I23="MQ","MQ"&amp;ROUNDUP(MONTH(B23)/3,0),"HY")))</f>
      </c>
      <c r="AE23">
        <f>IF(OR(F23="",F23="No"),0,1)</f>
      </c>
      <c r="AF23">
        <f>K23*IF(U23='Form 4562'!$B$3,'Form 4562'!$B$16,1)</f>
      </c>
    </row>
    <row r="24" spans="1:32" x14ac:dyDescent="0.25">
      <c r="B24" s="1"/>
      <c r="C24" s="2"/>
      <c r="E24" s="3"/>
      <c r="G24" s="2"/>
      <c r="I24">
        <f>IF(R24=0,"",IF(V24=1,"MM",IF(IFERROR(SUMPRODUCT(($U$2:$U$201=U24)*$AB$2:$AB$201*$AC$2:$AC$201)/SUMPRODUCT(($U$2:$U$201=U24)*$AB$2:$AB$201),0)&gt;0.4,"MQ","HY")))</f>
      </c>
      <c r="J24" s="3">
        <f>IF(OR(R24=0,V24=1,W24=1),0,IF(ISNUMBER(H24),H24,IF(H24="No",0,IFERROR(VLOOKUP(B24,Limits!$D$2:$E$9,2,1),0))))</f>
      </c>
      <c r="K24" s="2">
        <f>AA24*IF(U24='Form 4562'!$B$3,'Form 4562'!$B$15,1)</f>
      </c>
      <c r="L24" s="2">
        <f>(T24-K24)*J24</f>
      </c>
      <c r="M24" s="2">
        <f>T24-K24-L24</f>
      </c>
      <c r="N24" s="2">
        <f>IF(R24=0,0,IF(AND(('Form 4562'!$B$3-U24+1)&gt;=1,('Form 4562'!$B$3-U24+1)&lt;=40),INDEX(Schedule!$I$24:$AV$24,1,('Form 4562'!$B$3-U24+1)),0))</f>
      </c>
      <c r="O24" s="2">
        <f>IF(R24=0,0,SUMIF(Schedule!$I$1:$AV$1,"&lt;="&amp;('Form 4562'!$B$3-U24+1),Schedule!$I$24:$AV$24))</f>
      </c>
      <c r="P24" s="2">
        <f>T24-O24-(K24-AF24)</f>
      </c>
      <c r="R24">
        <f>IF(AND(ISNUMBER(B24),ISNUMBER(C24)),IF(C24&gt;0,1,0),0)</f>
      </c>
      <c r="S24">
        <f>IF(ISNUMBER(E24),MIN(1,MAX(0,E24)),1)</f>
      </c>
      <c r="T24">
        <f>IF(R24=1,C24*S24,0)</f>
      </c>
      <c r="U24">
        <f>IF(R24=1,YEAR(B24),0)</f>
      </c>
      <c r="V24">
        <f>IF(OR(D24=27.5,D24=39),1,0)</f>
      </c>
      <c r="W24">
        <f>IF(AND(AE24=1,S24&lt;=0.5),1,0)</f>
      </c>
      <c r="X24">
        <f>IF(F24="Car",1,0)</f>
      </c>
      <c r="Y24">
        <f>IF(AND(R24=1,OR(V24=0,AND(D24=39,IF(ISNUMBER(G24),G24,0)&gt;0)),W24=0,S24&gt;0.5),1,0)</f>
      </c>
      <c r="Z24">
        <f>IF(X24=1,IF(J24&gt;0,Limits!$B$5,Limits!$B$6)*S24,0)</f>
      </c>
      <c r="AA24">
        <f>IF(Y24=1,MIN(IF(ISNUMBER(G24),MAX(0,G24),0),T24,IF(F24="SUV",Limits!$B$4,T24),IF(X24=1,Z24,T24)),0)</f>
      </c>
      <c r="AB24">
        <f>IF(AND(R24=1,V24=0),T24-K24,0)</f>
      </c>
      <c r="AC24">
        <f>IF(R24=1,IF(MONTH(B24)&gt;=10,1,0),0)</f>
      </c>
      <c r="AD24">
        <f>IF(R24=0,"",IF(V24=1,D24&amp;"-MM"&amp;MONTH(B24),IF(W24=1,"ADS",D24&amp;"")&amp;"-"&amp;IF(I24="MQ","MQ"&amp;ROUNDUP(MONTH(B24)/3,0),"HY")))</f>
      </c>
      <c r="AE24">
        <f>IF(OR(F24="",F24="No"),0,1)</f>
      </c>
      <c r="AF24">
        <f>K24*IF(U24='Form 4562'!$B$3,'Form 4562'!$B$16,1)</f>
      </c>
    </row>
    <row r="25" spans="1:32" x14ac:dyDescent="0.25">
      <c r="B25" s="1"/>
      <c r="C25" s="2"/>
      <c r="E25" s="3"/>
      <c r="G25" s="2"/>
      <c r="I25">
        <f>IF(R25=0,"",IF(V25=1,"MM",IF(IFERROR(SUMPRODUCT(($U$2:$U$201=U25)*$AB$2:$AB$201*$AC$2:$AC$201)/SUMPRODUCT(($U$2:$U$201=U25)*$AB$2:$AB$201),0)&gt;0.4,"MQ","HY")))</f>
      </c>
      <c r="J25" s="3">
        <f>IF(OR(R25=0,V25=1,W25=1),0,IF(ISNUMBER(H25),H25,IF(H25="No",0,IFERROR(VLOOKUP(B25,Limits!$D$2:$E$9,2,1),0))))</f>
      </c>
      <c r="K25" s="2">
        <f>AA25*IF(U25='Form 4562'!$B$3,'Form 4562'!$B$15,1)</f>
      </c>
      <c r="L25" s="2">
        <f>(T25-K25)*J25</f>
      </c>
      <c r="M25" s="2">
        <f>T25-K25-L25</f>
      </c>
      <c r="N25" s="2">
        <f>IF(R25=0,0,IF(AND(('Form 4562'!$B$3-U25+1)&gt;=1,('Form 4562'!$B$3-U25+1)&lt;=40),INDEX(Schedule!$I$25:$AV$25,1,('Form 4562'!$B$3-U25+1)),0))</f>
      </c>
      <c r="O25" s="2">
        <f>IF(R25=0,0,SUMIF(Schedule!$I$1:$AV$1,"&lt;="&amp;('Form 4562'!$B$3-U25+1),Schedule!$I$25:$AV$25))</f>
      </c>
      <c r="P25" s="2">
        <f>T25-O25-(K25-AF25)</f>
      </c>
      <c r="R25">
        <f>IF(AND(ISNUMBER(B25),ISNUMBER(C25)),IF(C25&gt;0,1,0),0)</f>
      </c>
      <c r="S25">
        <f>IF(ISNUMBER(E25),MIN(1,MAX(0,E25)),1)</f>
      </c>
      <c r="T25">
        <f>IF(R25=1,C25*S25,0)</f>
      </c>
      <c r="U25">
        <f>IF(R25=1,YEAR(B25),0)</f>
      </c>
      <c r="V25">
        <f>IF(OR(D25=27.5,D25=39),1,0)</f>
      </c>
      <c r="W25">
        <f>IF(AND(AE25=1,S25&lt;=0.5),1,0)</f>
      </c>
      <c r="X25">
        <f>IF(F25="Car",1,0)</f>
      </c>
      <c r="Y25">
        <f>IF(AND(R25=1,OR(V25=0,AND(D25=39,IF(ISNUMBER(G25),G25,0)&gt;0)),W25=0,S25&gt;0.5),1,0)</f>
      </c>
      <c r="Z25">
        <f>IF(X25=1,IF(J25&gt;0,Limits!$B$5,Limits!$B$6)*S25,0)</f>
      </c>
      <c r="AA25">
        <f>IF(Y25=1,MIN(IF(ISNUMBER(G25),MAX(0,G25),0),T25,IF(F25="SUV",Limits!$B$4,T25),IF(X25=1,Z25,T25)),0)</f>
      </c>
      <c r="AB25">
        <f>IF(AND(R25=1,V25=0),T25-K25,0)</f>
      </c>
      <c r="AC25">
        <f>IF(R25=1,IF(MONTH(B25)&gt;=10,1,0),0)</f>
      </c>
      <c r="AD25">
        <f>IF(R25=0,"",IF(V25=1,D25&amp;"-MM"&amp;MONTH(B25),IF(W25=1,"ADS",D25&amp;"")&amp;"-"&amp;IF(I25="MQ","MQ"&amp;ROUNDUP(MONTH(B25)/3,0),"HY")))</f>
      </c>
      <c r="AE25">
        <f>IF(OR(F25="",F25="No"),0,1)</f>
      </c>
      <c r="AF25">
        <f>K25*IF(U25='Form 4562'!$B$3,'Form 4562'!$B$16,1)</f>
      </c>
    </row>
    <row r="26" spans="1:32" x14ac:dyDescent="0.25">
      <c r="B26" s="1"/>
      <c r="C26" s="2"/>
      <c r="E26" s="3"/>
      <c r="G26" s="2"/>
      <c r="I26">
        <f>IF(R26=0,"",IF(V26=1,"MM",IF(IFERROR(SUMPRODUCT(($U$2:$U$201=U26)*$AB$2:$AB$201*$AC$2:$AC$201)/SUMPRODUCT(($U$2:$U$201=U26)*$AB$2:$AB$201),0)&gt;0.4,"MQ","HY")))</f>
      </c>
      <c r="J26" s="3">
        <f>IF(OR(R26=0,V26=1,W26=1),0,IF(ISNUMBER(H26),H26,IF(H26="No",0,IFERROR(VLOOKUP(B26,Limits!$D$2:$E$9,2,1),0))))</f>
      </c>
      <c r="K26" s="2">
        <f>AA26*IF(U26='Form 4562'!$B$3,'Form 4562'!$B$15,1)</f>
      </c>
      <c r="L26" s="2">
        <f>(T26-K26)*J26</f>
      </c>
      <c r="M26" s="2">
        <f>T26-K26-L26</f>
      </c>
      <c r="N26" s="2">
        <f>IF(R26=0,0,IF(AND(('Form 4562'!$B$3-U26+1)&gt;=1,('Form 4562'!$B$3-U26+1)&lt;=40),INDEX(Schedule!$I$26:$AV$26,1,('Form 4562'!$B$3-U26+1)),0))</f>
      </c>
      <c r="O26" s="2">
        <f>IF(R26=0,0,SUMIF(Schedule!$I$1:$AV$1,"&lt;="&amp;('Form 4562'!$B$3-U26+1),Schedule!$I$26:$AV$26))</f>
      </c>
      <c r="P26" s="2">
        <f>T26-O26-(K26-AF26)</f>
      </c>
      <c r="R26">
        <f>IF(AND(ISNUMBER(B26),ISNUMBER(C26)),IF(C26&gt;0,1,0),0)</f>
      </c>
      <c r="S26">
        <f>IF(ISNUMBER(E26),MIN(1,MAX(0,E26)),1)</f>
      </c>
      <c r="T26">
        <f>IF(R26=1,C26*S26,0)</f>
      </c>
      <c r="U26">
        <f>IF(R26=1,YEAR(B26),0)</f>
      </c>
      <c r="V26">
        <f>IF(OR(D26=27.5,D26=39),1,0)</f>
      </c>
      <c r="W26">
        <f>IF(AND(AE26=1,S26&lt;=0.5),1,0)</f>
      </c>
      <c r="X26">
        <f>IF(F26="Car",1,0)</f>
      </c>
      <c r="Y26">
        <f>IF(AND(R26=1,OR(V26=0,AND(D26=39,IF(ISNUMBER(G26),G26,0)&gt;0)),W26=0,S26&gt;0.5),1,0)</f>
      </c>
      <c r="Z26">
        <f>IF(X26=1,IF(J26&gt;0,Limits!$B$5,Limits!$B$6)*S26,0)</f>
      </c>
      <c r="AA26">
        <f>IF(Y26=1,MIN(IF(ISNUMBER(G26),MAX(0,G26),0),T26,IF(F26="SUV",Limits!$B$4,T26),IF(X26=1,Z26,T26)),0)</f>
      </c>
      <c r="AB26">
        <f>IF(AND(R26=1,V26=0),T26-K26,0)</f>
      </c>
      <c r="AC26">
        <f>IF(R26=1,IF(MONTH(B26)&gt;=10,1,0),0)</f>
      </c>
      <c r="AD26">
        <f>IF(R26=0,"",IF(V26=1,D26&amp;"-MM"&amp;MONTH(B26),IF(W26=1,"ADS",D26&amp;"")&amp;"-"&amp;IF(I26="MQ","MQ"&amp;ROUNDUP(MONTH(B26)/3,0),"HY")))</f>
      </c>
      <c r="AE26">
        <f>IF(OR(F26="",F26="No"),0,1)</f>
      </c>
      <c r="AF26">
        <f>K26*IF(U26='Form 4562'!$B$3,'Form 4562'!$B$16,1)</f>
      </c>
    </row>
    <row r="27" spans="1:32" x14ac:dyDescent="0.25">
      <c r="B27" s="1"/>
      <c r="C27" s="2"/>
      <c r="E27" s="3"/>
      <c r="G27" s="2"/>
      <c r="I27">
        <f>IF(R27=0,"",IF(V27=1,"MM",IF(IFERROR(SUMPRODUCT(($U$2:$U$201=U27)*$AB$2:$AB$201*$AC$2:$AC$201)/SUMPRODUCT(($U$2:$U$201=U27)*$AB$2:$AB$201),0)&gt;0.4,"MQ","HY")))</f>
      </c>
      <c r="J27" s="3">
        <f>IF(OR(R27=0,V27=1,W27=1),0,IF(ISNUMBER(H27),H27,IF(H27="No",0,IFERROR(VLOOKUP(B27,Limits!$D$2:$E$9,2,1),0))))</f>
      </c>
      <c r="K27" s="2">
        <f>AA27*IF(U27='Form 4562'!$B$3,'Form 4562'!$B$15,1)</f>
      </c>
      <c r="L27" s="2">
        <f>(T27-K27)*J27</f>
      </c>
      <c r="M27" s="2">
        <f>T27-K27-L27</f>
      </c>
      <c r="N27" s="2">
        <f>IF(R27=0,0,IF(AND(('Form 4562'!$B$3-U27+1)&gt;=1,('Form 4562'!$B$3-U27+1)&lt;=40),INDEX(Schedule!$I$27:$AV$27,1,('Form 4562'!$B$3-U27+1)),0))</f>
      </c>
      <c r="O27" s="2">
        <f>IF(R27=0,0,SUMIF(Schedule!$I$1:$AV$1,"&lt;="&amp;('Form 4562'!$B$3-U27+1),Schedule!$I$27:$AV$27))</f>
      </c>
      <c r="P27" s="2">
        <f>T27-O27-(K27-AF27)</f>
      </c>
      <c r="R27">
        <f>IF(AND(ISNUMBER(B27),ISNUMBER(C27)),IF(C27&gt;0,1,0),0)</f>
      </c>
      <c r="S27">
        <f>IF(ISNUMBER(E27),MIN(1,MAX(0,E27)),1)</f>
      </c>
      <c r="T27">
        <f>IF(R27=1,C27*S27,0)</f>
      </c>
      <c r="U27">
        <f>IF(R27=1,YEAR(B27),0)</f>
      </c>
      <c r="V27">
        <f>IF(OR(D27=27.5,D27=39),1,0)</f>
      </c>
      <c r="W27">
        <f>IF(AND(AE27=1,S27&lt;=0.5),1,0)</f>
      </c>
      <c r="X27">
        <f>IF(F27="Car",1,0)</f>
      </c>
      <c r="Y27">
        <f>IF(AND(R27=1,OR(V27=0,AND(D27=39,IF(ISNUMBER(G27),G27,0)&gt;0)),W27=0,S27&gt;0.5),1,0)</f>
      </c>
      <c r="Z27">
        <f>IF(X27=1,IF(J27&gt;0,Limits!$B$5,Limits!$B$6)*S27,0)</f>
      </c>
      <c r="AA27">
        <f>IF(Y27=1,MIN(IF(ISNUMBER(G27),MAX(0,G27),0),T27,IF(F27="SUV",Limits!$B$4,T27),IF(X27=1,Z27,T27)),0)</f>
      </c>
      <c r="AB27">
        <f>IF(AND(R27=1,V27=0),T27-K27,0)</f>
      </c>
      <c r="AC27">
        <f>IF(R27=1,IF(MONTH(B27)&gt;=10,1,0),0)</f>
      </c>
      <c r="AD27">
        <f>IF(R27=0,"",IF(V27=1,D27&amp;"-MM"&amp;MONTH(B27),IF(W27=1,"ADS",D27&amp;"")&amp;"-"&amp;IF(I27="MQ","MQ"&amp;ROUNDUP(MONTH(B27)/3,0),"HY")))</f>
      </c>
      <c r="AE27">
        <f>IF(OR(F27="",F27="No"),0,1)</f>
      </c>
      <c r="AF27">
        <f>K27*IF(U27='Form 4562'!$B$3,'Form 4562'!$B$16,1)</f>
      </c>
    </row>
    <row r="28" spans="1:32" x14ac:dyDescent="0.25">
      <c r="B28" s="1"/>
      <c r="C28" s="2"/>
      <c r="E28" s="3"/>
      <c r="G28" s="2"/>
      <c r="I28">
        <f>IF(R28=0,"",IF(V28=1,"MM",IF(IFERROR(SUMPRODUCT(($U$2:$U$201=U28)*$AB$2:$AB$201*$AC$2:$AC$201)/SUMPRODUCT(($U$2:$U$201=U28)*$AB$2:$AB$201),0)&gt;0.4,"MQ","HY")))</f>
      </c>
      <c r="J28" s="3">
        <f>IF(OR(R28=0,V28=1,W28=1),0,IF(ISNUMBER(H28),H28,IF(H28="No",0,IFERROR(VLOOKUP(B28,Limits!$D$2:$E$9,2,1),0))))</f>
      </c>
      <c r="K28" s="2">
        <f>AA28*IF(U28='Form 4562'!$B$3,'Form 4562'!$B$15,1)</f>
      </c>
      <c r="L28" s="2">
        <f>(T28-K28)*J28</f>
      </c>
      <c r="M28" s="2">
        <f>T28-K28-L28</f>
      </c>
      <c r="N28" s="2">
        <f>IF(R28=0,0,IF(AND(('Form 4562'!$B$3-U28+1)&gt;=1,('Form 4562'!$B$3-U28+1)&lt;=40),INDEX(Schedule!$I$28:$AV$28,1,('Form 4562'!$B$3-U28+1)),0))</f>
      </c>
      <c r="O28" s="2">
        <f>IF(R28=0,0,SUMIF(Schedule!$I$1:$AV$1,"&lt;="&amp;('Form 4562'!$B$3-U28+1),Schedule!$I$28:$AV$28))</f>
      </c>
      <c r="P28" s="2">
        <f>T28-O28-(K28-AF28)</f>
      </c>
      <c r="R28">
        <f>IF(AND(ISNUMBER(B28),ISNUMBER(C28)),IF(C28&gt;0,1,0),0)</f>
      </c>
      <c r="S28">
        <f>IF(ISNUMBER(E28),MIN(1,MAX(0,E28)),1)</f>
      </c>
      <c r="T28">
        <f>IF(R28=1,C28*S28,0)</f>
      </c>
      <c r="U28">
        <f>IF(R28=1,YEAR(B28),0)</f>
      </c>
      <c r="V28">
        <f>IF(OR(D28=27.5,D28=39),1,0)</f>
      </c>
      <c r="W28">
        <f>IF(AND(AE28=1,S28&lt;=0.5),1,0)</f>
      </c>
      <c r="X28">
        <f>IF(F28="Car",1,0)</f>
      </c>
      <c r="Y28">
        <f>IF(AND(R28=1,OR(V28=0,AND(D28=39,IF(ISNUMBER(G28),G28,0)&gt;0)),W28=0,S28&gt;0.5),1,0)</f>
      </c>
      <c r="Z28">
        <f>IF(X28=1,IF(J28&gt;0,Limits!$B$5,Limits!$B$6)*S28,0)</f>
      </c>
      <c r="AA28">
        <f>IF(Y28=1,MIN(IF(ISNUMBER(G28),MAX(0,G28),0),T28,IF(F28="SUV",Limits!$B$4,T28),IF(X28=1,Z28,T28)),0)</f>
      </c>
      <c r="AB28">
        <f>IF(AND(R28=1,V28=0),T28-K28,0)</f>
      </c>
      <c r="AC28">
        <f>IF(R28=1,IF(MONTH(B28)&gt;=10,1,0),0)</f>
      </c>
      <c r="AD28">
        <f>IF(R28=0,"",IF(V28=1,D28&amp;"-MM"&amp;MONTH(B28),IF(W28=1,"ADS",D28&amp;"")&amp;"-"&amp;IF(I28="MQ","MQ"&amp;ROUNDUP(MONTH(B28)/3,0),"HY")))</f>
      </c>
      <c r="AE28">
        <f>IF(OR(F28="",F28="No"),0,1)</f>
      </c>
      <c r="AF28">
        <f>K28*IF(U28='Form 4562'!$B$3,'Form 4562'!$B$16,1)</f>
      </c>
    </row>
    <row r="29" spans="1:32" x14ac:dyDescent="0.25">
      <c r="B29" s="1"/>
      <c r="C29" s="2"/>
      <c r="E29" s="3"/>
      <c r="G29" s="2"/>
      <c r="I29">
        <f>IF(R29=0,"",IF(V29=1,"MM",IF(IFERROR(SUMPRODUCT(($U$2:$U$201=U29)*$AB$2:$AB$201*$AC$2:$AC$201)/SUMPRODUCT(($U$2:$U$201=U29)*$AB$2:$AB$201),0)&gt;0.4,"MQ","HY")))</f>
      </c>
      <c r="J29" s="3">
        <f>IF(OR(R29=0,V29=1,W29=1),0,IF(ISNUMBER(H29),H29,IF(H29="No",0,IFERROR(VLOOKUP(B29,Limits!$D$2:$E$9,2,1),0))))</f>
      </c>
      <c r="K29" s="2">
        <f>AA29*IF(U29='Form 4562'!$B$3,'Form 4562'!$B$15,1)</f>
      </c>
      <c r="L29" s="2">
        <f>(T29-K29)*J29</f>
      </c>
      <c r="M29" s="2">
        <f>T29-K29-L29</f>
      </c>
      <c r="N29" s="2">
        <f>IF(R29=0,0,IF(AND(('Form 4562'!$B$3-U29+1)&gt;=1,('Form 4562'!$B$3-U29+1)&lt;=40),INDEX(Schedule!$I$29:$AV$29,1,('Form 4562'!$B$3-U29+1)),0))</f>
      </c>
      <c r="O29" s="2">
        <f>IF(R29=0,0,SUMIF(Schedule!$I$1:$AV$1,"&lt;="&amp;('Form 4562'!$B$3-U29+1),Schedule!$I$29:$AV$29))</f>
      </c>
      <c r="P29" s="2">
        <f>T29-O29-(K29-AF29)</f>
      </c>
      <c r="R29">
        <f>IF(AND(ISNUMBER(B29),ISNUMBER(C29)),IF(C29&gt;0,1,0),0)</f>
      </c>
      <c r="S29">
        <f>IF(ISNUMBER(E29),MIN(1,MAX(0,E29)),1)</f>
      </c>
      <c r="T29">
        <f>IF(R29=1,C29*S29,0)</f>
      </c>
      <c r="U29">
        <f>IF(R29=1,YEAR(B29),0)</f>
      </c>
      <c r="V29">
        <f>IF(OR(D29=27.5,D29=39),1,0)</f>
      </c>
      <c r="W29">
        <f>IF(AND(AE29=1,S29&lt;=0.5),1,0)</f>
      </c>
      <c r="X29">
        <f>IF(F29="Car",1,0)</f>
      </c>
      <c r="Y29">
        <f>IF(AND(R29=1,OR(V29=0,AND(D29=39,IF(ISNUMBER(G29),G29,0)&gt;0)),W29=0,S29&gt;0.5),1,0)</f>
      </c>
      <c r="Z29">
        <f>IF(X29=1,IF(J29&gt;0,Limits!$B$5,Limits!$B$6)*S29,0)</f>
      </c>
      <c r="AA29">
        <f>IF(Y29=1,MIN(IF(ISNUMBER(G29),MAX(0,G29),0),T29,IF(F29="SUV",Limits!$B$4,T29),IF(X29=1,Z29,T29)),0)</f>
      </c>
      <c r="AB29">
        <f>IF(AND(R29=1,V29=0),T29-K29,0)</f>
      </c>
      <c r="AC29">
        <f>IF(R29=1,IF(MONTH(B29)&gt;=10,1,0),0)</f>
      </c>
      <c r="AD29">
        <f>IF(R29=0,"",IF(V29=1,D29&amp;"-MM"&amp;MONTH(B29),IF(W29=1,"ADS",D29&amp;"")&amp;"-"&amp;IF(I29="MQ","MQ"&amp;ROUNDUP(MONTH(B29)/3,0),"HY")))</f>
      </c>
      <c r="AE29">
        <f>IF(OR(F29="",F29="No"),0,1)</f>
      </c>
      <c r="AF29">
        <f>K29*IF(U29='Form 4562'!$B$3,'Form 4562'!$B$16,1)</f>
      </c>
    </row>
    <row r="30" spans="1:32" x14ac:dyDescent="0.25">
      <c r="B30" s="1"/>
      <c r="C30" s="2"/>
      <c r="E30" s="3"/>
      <c r="G30" s="2"/>
      <c r="I30">
        <f>IF(R30=0,"",IF(V30=1,"MM",IF(IFERROR(SUMPRODUCT(($U$2:$U$201=U30)*$AB$2:$AB$201*$AC$2:$AC$201)/SUMPRODUCT(($U$2:$U$201=U30)*$AB$2:$AB$201),0)&gt;0.4,"MQ","HY")))</f>
      </c>
      <c r="J30" s="3">
        <f>IF(OR(R30=0,V30=1,W30=1),0,IF(ISNUMBER(H30),H30,IF(H30="No",0,IFERROR(VLOOKUP(B30,Limits!$D$2:$E$9,2,1),0))))</f>
      </c>
      <c r="K30" s="2">
        <f>AA30*IF(U30='Form 4562'!$B$3,'Form 4562'!$B$15,1)</f>
      </c>
      <c r="L30" s="2">
        <f>(T30-K30)*J30</f>
      </c>
      <c r="M30" s="2">
        <f>T30-K30-L30</f>
      </c>
      <c r="N30" s="2">
        <f>IF(R30=0,0,IF(AND(('Form 4562'!$B$3-U30+1)&gt;=1,('Form 4562'!$B$3-U30+1)&lt;=40),INDEX(Schedule!$I$30:$AV$30,1,('Form 4562'!$B$3-U30+1)),0))</f>
      </c>
      <c r="O30" s="2">
        <f>IF(R30=0,0,SUMIF(Schedule!$I$1:$AV$1,"&lt;="&amp;('Form 4562'!$B$3-U30+1),Schedule!$I$30:$AV$30))</f>
      </c>
      <c r="P30" s="2">
        <f>T30-O30-(K30-AF30)</f>
      </c>
      <c r="R30">
        <f>IF(AND(ISNUMBER(B30),ISNUMBER(C30)),IF(C30&gt;0,1,0),0)</f>
      </c>
      <c r="S30">
        <f>IF(ISNUMBER(E30),MIN(1,MAX(0,E30)),1)</f>
      </c>
      <c r="T30">
        <f>IF(R30=1,C30*S30,0)</f>
      </c>
      <c r="U30">
        <f>IF(R30=1,YEAR(B30),0)</f>
      </c>
      <c r="V30">
        <f>IF(OR(D30=27.5,D30=39),1,0)</f>
      </c>
      <c r="W30">
        <f>IF(AND(AE30=1,S30&lt;=0.5),1,0)</f>
      </c>
      <c r="X30">
        <f>IF(F30="Car",1,0)</f>
      </c>
      <c r="Y30">
        <f>IF(AND(R30=1,OR(V30=0,AND(D30=39,IF(ISNUMBER(G30),G30,0)&gt;0)),W30=0,S30&gt;0.5),1,0)</f>
      </c>
      <c r="Z30">
        <f>IF(X30=1,IF(J30&gt;0,Limits!$B$5,Limits!$B$6)*S30,0)</f>
      </c>
      <c r="AA30">
        <f>IF(Y30=1,MIN(IF(ISNUMBER(G30),MAX(0,G30),0),T30,IF(F30="SUV",Limits!$B$4,T30),IF(X30=1,Z30,T30)),0)</f>
      </c>
      <c r="AB30">
        <f>IF(AND(R30=1,V30=0),T30-K30,0)</f>
      </c>
      <c r="AC30">
        <f>IF(R30=1,IF(MONTH(B30)&gt;=10,1,0),0)</f>
      </c>
      <c r="AD30">
        <f>IF(R30=0,"",IF(V30=1,D30&amp;"-MM"&amp;MONTH(B30),IF(W30=1,"ADS",D30&amp;"")&amp;"-"&amp;IF(I30="MQ","MQ"&amp;ROUNDUP(MONTH(B30)/3,0),"HY")))</f>
      </c>
      <c r="AE30">
        <f>IF(OR(F30="",F30="No"),0,1)</f>
      </c>
      <c r="AF30">
        <f>K30*IF(U30='Form 4562'!$B$3,'Form 4562'!$B$16,1)</f>
      </c>
    </row>
    <row r="31" spans="1:32" x14ac:dyDescent="0.25">
      <c r="B31" s="1"/>
      <c r="C31" s="2"/>
      <c r="E31" s="3"/>
      <c r="G31" s="2"/>
      <c r="I31">
        <f>IF(R31=0,"",IF(V31=1,"MM",IF(IFERROR(SUMPRODUCT(($U$2:$U$201=U31)*$AB$2:$AB$201*$AC$2:$AC$201)/SUMPRODUCT(($U$2:$U$201=U31)*$AB$2:$AB$201),0)&gt;0.4,"MQ","HY")))</f>
      </c>
      <c r="J31" s="3">
        <f>IF(OR(R31=0,V31=1,W31=1),0,IF(ISNUMBER(H31),H31,IF(H31="No",0,IFERROR(VLOOKUP(B31,Limits!$D$2:$E$9,2,1),0))))</f>
      </c>
      <c r="K31" s="2">
        <f>AA31*IF(U31='Form 4562'!$B$3,'Form 4562'!$B$15,1)</f>
      </c>
      <c r="L31" s="2">
        <f>(T31-K31)*J31</f>
      </c>
      <c r="M31" s="2">
        <f>T31-K31-L31</f>
      </c>
      <c r="N31" s="2">
        <f>IF(R31=0,0,IF(AND(('Form 4562'!$B$3-U31+1)&gt;=1,('Form 4562'!$B$3-U31+1)&lt;=40),INDEX(Schedule!$I$31:$AV$31,1,('Form 4562'!$B$3-U31+1)),0))</f>
      </c>
      <c r="O31" s="2">
        <f>IF(R31=0,0,SUMIF(Schedule!$I$1:$AV$1,"&lt;="&amp;('Form 4562'!$B$3-U31+1),Schedule!$I$31:$AV$31))</f>
      </c>
      <c r="P31" s="2">
        <f>T31-O31-(K31-AF31)</f>
      </c>
      <c r="R31">
        <f>IF(AND(ISNUMBER(B31),ISNUMBER(C31)),IF(C31&gt;0,1,0),0)</f>
      </c>
      <c r="S31">
        <f>IF(ISNUMBER(E31),MIN(1,MAX(0,E31)),1)</f>
      </c>
      <c r="T31">
        <f>IF(R31=1,C31*S31,0)</f>
      </c>
      <c r="U31">
        <f>IF(R31=1,YEAR(B31),0)</f>
      </c>
      <c r="V31">
        <f>IF(OR(D31=27.5,D31=39),1,0)</f>
      </c>
      <c r="W31">
        <f>IF(AND(AE31=1,S31&lt;=0.5),1,0)</f>
      </c>
      <c r="X31">
        <f>IF(F31="Car",1,0)</f>
      </c>
      <c r="Y31">
        <f>IF(AND(R31=1,OR(V31=0,AND(D31=39,IF(ISNUMBER(G31),G31,0)&gt;0)),W31=0,S31&gt;0.5),1,0)</f>
      </c>
      <c r="Z31">
        <f>IF(X31=1,IF(J31&gt;0,Limits!$B$5,Limits!$B$6)*S31,0)</f>
      </c>
      <c r="AA31">
        <f>IF(Y31=1,MIN(IF(ISNUMBER(G31),MAX(0,G31),0),T31,IF(F31="SUV",Limits!$B$4,T31),IF(X31=1,Z31,T31)),0)</f>
      </c>
      <c r="AB31">
        <f>IF(AND(R31=1,V31=0),T31-K31,0)</f>
      </c>
      <c r="AC31">
        <f>IF(R31=1,IF(MONTH(B31)&gt;=10,1,0),0)</f>
      </c>
      <c r="AD31">
        <f>IF(R31=0,"",IF(V31=1,D31&amp;"-MM"&amp;MONTH(B31),IF(W31=1,"ADS",D31&amp;"")&amp;"-"&amp;IF(I31="MQ","MQ"&amp;ROUNDUP(MONTH(B31)/3,0),"HY")))</f>
      </c>
      <c r="AE31">
        <f>IF(OR(F31="",F31="No"),0,1)</f>
      </c>
      <c r="AF31">
        <f>K31*IF(U31='Form 4562'!$B$3,'Form 4562'!$B$16,1)</f>
      </c>
    </row>
    <row r="32" spans="1:32" x14ac:dyDescent="0.25">
      <c r="B32" s="1"/>
      <c r="C32" s="2"/>
      <c r="E32" s="3"/>
      <c r="G32" s="2"/>
      <c r="I32">
        <f>IF(R32=0,"",IF(V32=1,"MM",IF(IFERROR(SUMPRODUCT(($U$2:$U$201=U32)*$AB$2:$AB$201*$AC$2:$AC$201)/SUMPRODUCT(($U$2:$U$201=U32)*$AB$2:$AB$201),0)&gt;0.4,"MQ","HY")))</f>
      </c>
      <c r="J32" s="3">
        <f>IF(OR(R32=0,V32=1,W32=1),0,IF(ISNUMBER(H32),H32,IF(H32="No",0,IFERROR(VLOOKUP(B32,Limits!$D$2:$E$9,2,1),0))))</f>
      </c>
      <c r="K32" s="2">
        <f>AA32*IF(U32='Form 4562'!$B$3,'Form 4562'!$B$15,1)</f>
      </c>
      <c r="L32" s="2">
        <f>(T32-K32)*J32</f>
      </c>
      <c r="M32" s="2">
        <f>T32-K32-L32</f>
      </c>
      <c r="N32" s="2">
        <f>IF(R32=0,0,IF(AND(('Form 4562'!$B$3-U32+1)&gt;=1,('Form 4562'!$B$3-U32+1)&lt;=40),INDEX(Schedule!$I$32:$AV$32,1,('Form 4562'!$B$3-U32+1)),0))</f>
      </c>
      <c r="O32" s="2">
        <f>IF(R32=0,0,SUMIF(Schedule!$I$1:$AV$1,"&lt;="&amp;('Form 4562'!$B$3-U32+1),Schedule!$I$32:$AV$32))</f>
      </c>
      <c r="P32" s="2">
        <f>T32-O32-(K32-AF32)</f>
      </c>
      <c r="R32">
        <f>IF(AND(ISNUMBER(B32),ISNUMBER(C32)),IF(C32&gt;0,1,0),0)</f>
      </c>
      <c r="S32">
        <f>IF(ISNUMBER(E32),MIN(1,MAX(0,E32)),1)</f>
      </c>
      <c r="T32">
        <f>IF(R32=1,C32*S32,0)</f>
      </c>
      <c r="U32">
        <f>IF(R32=1,YEAR(B32),0)</f>
      </c>
      <c r="V32">
        <f>IF(OR(D32=27.5,D32=39),1,0)</f>
      </c>
      <c r="W32">
        <f>IF(AND(AE32=1,S32&lt;=0.5),1,0)</f>
      </c>
      <c r="X32">
        <f>IF(F32="Car",1,0)</f>
      </c>
      <c r="Y32">
        <f>IF(AND(R32=1,OR(V32=0,AND(D32=39,IF(ISNUMBER(G32),G32,0)&gt;0)),W32=0,S32&gt;0.5),1,0)</f>
      </c>
      <c r="Z32">
        <f>IF(X32=1,IF(J32&gt;0,Limits!$B$5,Limits!$B$6)*S32,0)</f>
      </c>
      <c r="AA32">
        <f>IF(Y32=1,MIN(IF(ISNUMBER(G32),MAX(0,G32),0),T32,IF(F32="SUV",Limits!$B$4,T32),IF(X32=1,Z32,T32)),0)</f>
      </c>
      <c r="AB32">
        <f>IF(AND(R32=1,V32=0),T32-K32,0)</f>
      </c>
      <c r="AC32">
        <f>IF(R32=1,IF(MONTH(B32)&gt;=10,1,0),0)</f>
      </c>
      <c r="AD32">
        <f>IF(R32=0,"",IF(V32=1,D32&amp;"-MM"&amp;MONTH(B32),IF(W32=1,"ADS",D32&amp;"")&amp;"-"&amp;IF(I32="MQ","MQ"&amp;ROUNDUP(MONTH(B32)/3,0),"HY")))</f>
      </c>
      <c r="AE32">
        <f>IF(OR(F32="",F32="No"),0,1)</f>
      </c>
      <c r="AF32">
        <f>K32*IF(U32='Form 4562'!$B$3,'Form 4562'!$B$16,1)</f>
      </c>
    </row>
    <row r="33" spans="1:32" x14ac:dyDescent="0.25">
      <c r="B33" s="1"/>
      <c r="C33" s="2"/>
      <c r="E33" s="3"/>
      <c r="G33" s="2"/>
      <c r="I33">
        <f>IF(R33=0,"",IF(V33=1,"MM",IF(IFERROR(SUMPRODUCT(($U$2:$U$201=U33)*$AB$2:$AB$201*$AC$2:$AC$201)/SUMPRODUCT(($U$2:$U$201=U33)*$AB$2:$AB$201),0)&gt;0.4,"MQ","HY")))</f>
      </c>
      <c r="J33" s="3">
        <f>IF(OR(R33=0,V33=1,W33=1),0,IF(ISNUMBER(H33),H33,IF(H33="No",0,IFERROR(VLOOKUP(B33,Limits!$D$2:$E$9,2,1),0))))</f>
      </c>
      <c r="K33" s="2">
        <f>AA33*IF(U33='Form 4562'!$B$3,'Form 4562'!$B$15,1)</f>
      </c>
      <c r="L33" s="2">
        <f>(T33-K33)*J33</f>
      </c>
      <c r="M33" s="2">
        <f>T33-K33-L33</f>
      </c>
      <c r="N33" s="2">
        <f>IF(R33=0,0,IF(AND(('Form 4562'!$B$3-U33+1)&gt;=1,('Form 4562'!$B$3-U33+1)&lt;=40),INDEX(Schedule!$I$33:$AV$33,1,('Form 4562'!$B$3-U33+1)),0))</f>
      </c>
      <c r="O33" s="2">
        <f>IF(R33=0,0,SUMIF(Schedule!$I$1:$AV$1,"&lt;="&amp;('Form 4562'!$B$3-U33+1),Schedule!$I$33:$AV$33))</f>
      </c>
      <c r="P33" s="2">
        <f>T33-O33-(K33-AF33)</f>
      </c>
      <c r="R33">
        <f>IF(AND(ISNUMBER(B33),ISNUMBER(C33)),IF(C33&gt;0,1,0),0)</f>
      </c>
      <c r="S33">
        <f>IF(ISNUMBER(E33),MIN(1,MAX(0,E33)),1)</f>
      </c>
      <c r="T33">
        <f>IF(R33=1,C33*S33,0)</f>
      </c>
      <c r="U33">
        <f>IF(R33=1,YEAR(B33),0)</f>
      </c>
      <c r="V33">
        <f>IF(OR(D33=27.5,D33=39),1,0)</f>
      </c>
      <c r="W33">
        <f>IF(AND(AE33=1,S33&lt;=0.5),1,0)</f>
      </c>
      <c r="X33">
        <f>IF(F33="Car",1,0)</f>
      </c>
      <c r="Y33">
        <f>IF(AND(R33=1,OR(V33=0,AND(D33=39,IF(ISNUMBER(G33),G33,0)&gt;0)),W33=0,S33&gt;0.5),1,0)</f>
      </c>
      <c r="Z33">
        <f>IF(X33=1,IF(J33&gt;0,Limits!$B$5,Limits!$B$6)*S33,0)</f>
      </c>
      <c r="AA33">
        <f>IF(Y33=1,MIN(IF(ISNUMBER(G33),MAX(0,G33),0),T33,IF(F33="SUV",Limits!$B$4,T33),IF(X33=1,Z33,T33)),0)</f>
      </c>
      <c r="AB33">
        <f>IF(AND(R33=1,V33=0),T33-K33,0)</f>
      </c>
      <c r="AC33">
        <f>IF(R33=1,IF(MONTH(B33)&gt;=10,1,0),0)</f>
      </c>
      <c r="AD33">
        <f>IF(R33=0,"",IF(V33=1,D33&amp;"-MM"&amp;MONTH(B33),IF(W33=1,"ADS",D33&amp;"")&amp;"-"&amp;IF(I33="MQ","MQ"&amp;ROUNDUP(MONTH(B33)/3,0),"HY")))</f>
      </c>
      <c r="AE33">
        <f>IF(OR(F33="",F33="No"),0,1)</f>
      </c>
      <c r="AF33">
        <f>K33*IF(U33='Form 4562'!$B$3,'Form 4562'!$B$16,1)</f>
      </c>
    </row>
    <row r="34" spans="1:32" x14ac:dyDescent="0.25">
      <c r="B34" s="1"/>
      <c r="C34" s="2"/>
      <c r="E34" s="3"/>
      <c r="G34" s="2"/>
      <c r="I34">
        <f>IF(R34=0,"",IF(V34=1,"MM",IF(IFERROR(SUMPRODUCT(($U$2:$U$201=U34)*$AB$2:$AB$201*$AC$2:$AC$201)/SUMPRODUCT(($U$2:$U$201=U34)*$AB$2:$AB$201),0)&gt;0.4,"MQ","HY")))</f>
      </c>
      <c r="J34" s="3">
        <f>IF(OR(R34=0,V34=1,W34=1),0,IF(ISNUMBER(H34),H34,IF(H34="No",0,IFERROR(VLOOKUP(B34,Limits!$D$2:$E$9,2,1),0))))</f>
      </c>
      <c r="K34" s="2">
        <f>AA34*IF(U34='Form 4562'!$B$3,'Form 4562'!$B$15,1)</f>
      </c>
      <c r="L34" s="2">
        <f>(T34-K34)*J34</f>
      </c>
      <c r="M34" s="2">
        <f>T34-K34-L34</f>
      </c>
      <c r="N34" s="2">
        <f>IF(R34=0,0,IF(AND(('Form 4562'!$B$3-U34+1)&gt;=1,('Form 4562'!$B$3-U34+1)&lt;=40),INDEX(Schedule!$I$34:$AV$34,1,('Form 4562'!$B$3-U34+1)),0))</f>
      </c>
      <c r="O34" s="2">
        <f>IF(R34=0,0,SUMIF(Schedule!$I$1:$AV$1,"&lt;="&amp;('Form 4562'!$B$3-U34+1),Schedule!$I$34:$AV$34))</f>
      </c>
      <c r="P34" s="2">
        <f>T34-O34-(K34-AF34)</f>
      </c>
      <c r="R34">
        <f>IF(AND(ISNUMBER(B34),ISNUMBER(C34)),IF(C34&gt;0,1,0),0)</f>
      </c>
      <c r="S34">
        <f>IF(ISNUMBER(E34),MIN(1,MAX(0,E34)),1)</f>
      </c>
      <c r="T34">
        <f>IF(R34=1,C34*S34,0)</f>
      </c>
      <c r="U34">
        <f>IF(R34=1,YEAR(B34),0)</f>
      </c>
      <c r="V34">
        <f>IF(OR(D34=27.5,D34=39),1,0)</f>
      </c>
      <c r="W34">
        <f>IF(AND(AE34=1,S34&lt;=0.5),1,0)</f>
      </c>
      <c r="X34">
        <f>IF(F34="Car",1,0)</f>
      </c>
      <c r="Y34">
        <f>IF(AND(R34=1,OR(V34=0,AND(D34=39,IF(ISNUMBER(G34),G34,0)&gt;0)),W34=0,S34&gt;0.5),1,0)</f>
      </c>
      <c r="Z34">
        <f>IF(X34=1,IF(J34&gt;0,Limits!$B$5,Limits!$B$6)*S34,0)</f>
      </c>
      <c r="AA34">
        <f>IF(Y34=1,MIN(IF(ISNUMBER(G34),MAX(0,G34),0),T34,IF(F34="SUV",Limits!$B$4,T34),IF(X34=1,Z34,T34)),0)</f>
      </c>
      <c r="AB34">
        <f>IF(AND(R34=1,V34=0),T34-K34,0)</f>
      </c>
      <c r="AC34">
        <f>IF(R34=1,IF(MONTH(B34)&gt;=10,1,0),0)</f>
      </c>
      <c r="AD34">
        <f>IF(R34=0,"",IF(V34=1,D34&amp;"-MM"&amp;MONTH(B34),IF(W34=1,"ADS",D34&amp;"")&amp;"-"&amp;IF(I34="MQ","MQ"&amp;ROUNDUP(MONTH(B34)/3,0),"HY")))</f>
      </c>
      <c r="AE34">
        <f>IF(OR(F34="",F34="No"),0,1)</f>
      </c>
      <c r="AF34">
        <f>K34*IF(U34='Form 4562'!$B$3,'Form 4562'!$B$16,1)</f>
      </c>
    </row>
    <row r="35" spans="1:32" x14ac:dyDescent="0.25">
      <c r="B35" s="1"/>
      <c r="C35" s="2"/>
      <c r="E35" s="3"/>
      <c r="G35" s="2"/>
      <c r="I35">
        <f>IF(R35=0,"",IF(V35=1,"MM",IF(IFERROR(SUMPRODUCT(($U$2:$U$201=U35)*$AB$2:$AB$201*$AC$2:$AC$201)/SUMPRODUCT(($U$2:$U$201=U35)*$AB$2:$AB$201),0)&gt;0.4,"MQ","HY")))</f>
      </c>
      <c r="J35" s="3">
        <f>IF(OR(R35=0,V35=1,W35=1),0,IF(ISNUMBER(H35),H35,IF(H35="No",0,IFERROR(VLOOKUP(B35,Limits!$D$2:$E$9,2,1),0))))</f>
      </c>
      <c r="K35" s="2">
        <f>AA35*IF(U35='Form 4562'!$B$3,'Form 4562'!$B$15,1)</f>
      </c>
      <c r="L35" s="2">
        <f>(T35-K35)*J35</f>
      </c>
      <c r="M35" s="2">
        <f>T35-K35-L35</f>
      </c>
      <c r="N35" s="2">
        <f>IF(R35=0,0,IF(AND(('Form 4562'!$B$3-U35+1)&gt;=1,('Form 4562'!$B$3-U35+1)&lt;=40),INDEX(Schedule!$I$35:$AV$35,1,('Form 4562'!$B$3-U35+1)),0))</f>
      </c>
      <c r="O35" s="2">
        <f>IF(R35=0,0,SUMIF(Schedule!$I$1:$AV$1,"&lt;="&amp;('Form 4562'!$B$3-U35+1),Schedule!$I$35:$AV$35))</f>
      </c>
      <c r="P35" s="2">
        <f>T35-O35-(K35-AF35)</f>
      </c>
      <c r="R35">
        <f>IF(AND(ISNUMBER(B35),ISNUMBER(C35)),IF(C35&gt;0,1,0),0)</f>
      </c>
      <c r="S35">
        <f>IF(ISNUMBER(E35),MIN(1,MAX(0,E35)),1)</f>
      </c>
      <c r="T35">
        <f>IF(R35=1,C35*S35,0)</f>
      </c>
      <c r="U35">
        <f>IF(R35=1,YEAR(B35),0)</f>
      </c>
      <c r="V35">
        <f>IF(OR(D35=27.5,D35=39),1,0)</f>
      </c>
      <c r="W35">
        <f>IF(AND(AE35=1,S35&lt;=0.5),1,0)</f>
      </c>
      <c r="X35">
        <f>IF(F35="Car",1,0)</f>
      </c>
      <c r="Y35">
        <f>IF(AND(R35=1,OR(V35=0,AND(D35=39,IF(ISNUMBER(G35),G35,0)&gt;0)),W35=0,S35&gt;0.5),1,0)</f>
      </c>
      <c r="Z35">
        <f>IF(X35=1,IF(J35&gt;0,Limits!$B$5,Limits!$B$6)*S35,0)</f>
      </c>
      <c r="AA35">
        <f>IF(Y35=1,MIN(IF(ISNUMBER(G35),MAX(0,G35),0),T35,IF(F35="SUV",Limits!$B$4,T35),IF(X35=1,Z35,T35)),0)</f>
      </c>
      <c r="AB35">
        <f>IF(AND(R35=1,V35=0),T35-K35,0)</f>
      </c>
      <c r="AC35">
        <f>IF(R35=1,IF(MONTH(B35)&gt;=10,1,0),0)</f>
      </c>
      <c r="AD35">
        <f>IF(R35=0,"",IF(V35=1,D35&amp;"-MM"&amp;MONTH(B35),IF(W35=1,"ADS",D35&amp;"")&amp;"-"&amp;IF(I35="MQ","MQ"&amp;ROUNDUP(MONTH(B35)/3,0),"HY")))</f>
      </c>
      <c r="AE35">
        <f>IF(OR(F35="",F35="No"),0,1)</f>
      </c>
      <c r="AF35">
        <f>K35*IF(U35='Form 4562'!$B$3,'Form 4562'!$B$16,1)</f>
      </c>
    </row>
    <row r="36" spans="1:32" x14ac:dyDescent="0.25">
      <c r="B36" s="1"/>
      <c r="C36" s="2"/>
      <c r="E36" s="3"/>
      <c r="G36" s="2"/>
      <c r="I36">
        <f>IF(R36=0,"",IF(V36=1,"MM",IF(IFERROR(SUMPRODUCT(($U$2:$U$201=U36)*$AB$2:$AB$201*$AC$2:$AC$201)/SUMPRODUCT(($U$2:$U$201=U36)*$AB$2:$AB$201),0)&gt;0.4,"MQ","HY")))</f>
      </c>
      <c r="J36" s="3">
        <f>IF(OR(R36=0,V36=1,W36=1),0,IF(ISNUMBER(H36),H36,IF(H36="No",0,IFERROR(VLOOKUP(B36,Limits!$D$2:$E$9,2,1),0))))</f>
      </c>
      <c r="K36" s="2">
        <f>AA36*IF(U36='Form 4562'!$B$3,'Form 4562'!$B$15,1)</f>
      </c>
      <c r="L36" s="2">
        <f>(T36-K36)*J36</f>
      </c>
      <c r="M36" s="2">
        <f>T36-K36-L36</f>
      </c>
      <c r="N36" s="2">
        <f>IF(R36=0,0,IF(AND(('Form 4562'!$B$3-U36+1)&gt;=1,('Form 4562'!$B$3-U36+1)&lt;=40),INDEX(Schedule!$I$36:$AV$36,1,('Form 4562'!$B$3-U36+1)),0))</f>
      </c>
      <c r="O36" s="2">
        <f>IF(R36=0,0,SUMIF(Schedule!$I$1:$AV$1,"&lt;="&amp;('Form 4562'!$B$3-U36+1),Schedule!$I$36:$AV$36))</f>
      </c>
      <c r="P36" s="2">
        <f>T36-O36-(K36-AF36)</f>
      </c>
      <c r="R36">
        <f>IF(AND(ISNUMBER(B36),ISNUMBER(C36)),IF(C36&gt;0,1,0),0)</f>
      </c>
      <c r="S36">
        <f>IF(ISNUMBER(E36),MIN(1,MAX(0,E36)),1)</f>
      </c>
      <c r="T36">
        <f>IF(R36=1,C36*S36,0)</f>
      </c>
      <c r="U36">
        <f>IF(R36=1,YEAR(B36),0)</f>
      </c>
      <c r="V36">
        <f>IF(OR(D36=27.5,D36=39),1,0)</f>
      </c>
      <c r="W36">
        <f>IF(AND(AE36=1,S36&lt;=0.5),1,0)</f>
      </c>
      <c r="X36">
        <f>IF(F36="Car",1,0)</f>
      </c>
      <c r="Y36">
        <f>IF(AND(R36=1,OR(V36=0,AND(D36=39,IF(ISNUMBER(G36),G36,0)&gt;0)),W36=0,S36&gt;0.5),1,0)</f>
      </c>
      <c r="Z36">
        <f>IF(X36=1,IF(J36&gt;0,Limits!$B$5,Limits!$B$6)*S36,0)</f>
      </c>
      <c r="AA36">
        <f>IF(Y36=1,MIN(IF(ISNUMBER(G36),MAX(0,G36),0),T36,IF(F36="SUV",Limits!$B$4,T36),IF(X36=1,Z36,T36)),0)</f>
      </c>
      <c r="AB36">
        <f>IF(AND(R36=1,V36=0),T36-K36,0)</f>
      </c>
      <c r="AC36">
        <f>IF(R36=1,IF(MONTH(B36)&gt;=10,1,0),0)</f>
      </c>
      <c r="AD36">
        <f>IF(R36=0,"",IF(V36=1,D36&amp;"-MM"&amp;MONTH(B36),IF(W36=1,"ADS",D36&amp;"")&amp;"-"&amp;IF(I36="MQ","MQ"&amp;ROUNDUP(MONTH(B36)/3,0),"HY")))</f>
      </c>
      <c r="AE36">
        <f>IF(OR(F36="",F36="No"),0,1)</f>
      </c>
      <c r="AF36">
        <f>K36*IF(U36='Form 4562'!$B$3,'Form 4562'!$B$16,1)</f>
      </c>
    </row>
    <row r="37" spans="1:32" x14ac:dyDescent="0.25">
      <c r="B37" s="1"/>
      <c r="C37" s="2"/>
      <c r="E37" s="3"/>
      <c r="G37" s="2"/>
      <c r="I37">
        <f>IF(R37=0,"",IF(V37=1,"MM",IF(IFERROR(SUMPRODUCT(($U$2:$U$201=U37)*$AB$2:$AB$201*$AC$2:$AC$201)/SUMPRODUCT(($U$2:$U$201=U37)*$AB$2:$AB$201),0)&gt;0.4,"MQ","HY")))</f>
      </c>
      <c r="J37" s="3">
        <f>IF(OR(R37=0,V37=1,W37=1),0,IF(ISNUMBER(H37),H37,IF(H37="No",0,IFERROR(VLOOKUP(B37,Limits!$D$2:$E$9,2,1),0))))</f>
      </c>
      <c r="K37" s="2">
        <f>AA37*IF(U37='Form 4562'!$B$3,'Form 4562'!$B$15,1)</f>
      </c>
      <c r="L37" s="2">
        <f>(T37-K37)*J37</f>
      </c>
      <c r="M37" s="2">
        <f>T37-K37-L37</f>
      </c>
      <c r="N37" s="2">
        <f>IF(R37=0,0,IF(AND(('Form 4562'!$B$3-U37+1)&gt;=1,('Form 4562'!$B$3-U37+1)&lt;=40),INDEX(Schedule!$I$37:$AV$37,1,('Form 4562'!$B$3-U37+1)),0))</f>
      </c>
      <c r="O37" s="2">
        <f>IF(R37=0,0,SUMIF(Schedule!$I$1:$AV$1,"&lt;="&amp;('Form 4562'!$B$3-U37+1),Schedule!$I$37:$AV$37))</f>
      </c>
      <c r="P37" s="2">
        <f>T37-O37-(K37-AF37)</f>
      </c>
      <c r="R37">
        <f>IF(AND(ISNUMBER(B37),ISNUMBER(C37)),IF(C37&gt;0,1,0),0)</f>
      </c>
      <c r="S37">
        <f>IF(ISNUMBER(E37),MIN(1,MAX(0,E37)),1)</f>
      </c>
      <c r="T37">
        <f>IF(R37=1,C37*S37,0)</f>
      </c>
      <c r="U37">
        <f>IF(R37=1,YEAR(B37),0)</f>
      </c>
      <c r="V37">
        <f>IF(OR(D37=27.5,D37=39),1,0)</f>
      </c>
      <c r="W37">
        <f>IF(AND(AE37=1,S37&lt;=0.5),1,0)</f>
      </c>
      <c r="X37">
        <f>IF(F37="Car",1,0)</f>
      </c>
      <c r="Y37">
        <f>IF(AND(R37=1,OR(V37=0,AND(D37=39,IF(ISNUMBER(G37),G37,0)&gt;0)),W37=0,S37&gt;0.5),1,0)</f>
      </c>
      <c r="Z37">
        <f>IF(X37=1,IF(J37&gt;0,Limits!$B$5,Limits!$B$6)*S37,0)</f>
      </c>
      <c r="AA37">
        <f>IF(Y37=1,MIN(IF(ISNUMBER(G37),MAX(0,G37),0),T37,IF(F37="SUV",Limits!$B$4,T37),IF(X37=1,Z37,T37)),0)</f>
      </c>
      <c r="AB37">
        <f>IF(AND(R37=1,V37=0),T37-K37,0)</f>
      </c>
      <c r="AC37">
        <f>IF(R37=1,IF(MONTH(B37)&gt;=10,1,0),0)</f>
      </c>
      <c r="AD37">
        <f>IF(R37=0,"",IF(V37=1,D37&amp;"-MM"&amp;MONTH(B37),IF(W37=1,"ADS",D37&amp;"")&amp;"-"&amp;IF(I37="MQ","MQ"&amp;ROUNDUP(MONTH(B37)/3,0),"HY")))</f>
      </c>
      <c r="AE37">
        <f>IF(OR(F37="",F37="No"),0,1)</f>
      </c>
      <c r="AF37">
        <f>K37*IF(U37='Form 4562'!$B$3,'Form 4562'!$B$16,1)</f>
      </c>
    </row>
    <row r="38" spans="1:32" x14ac:dyDescent="0.25">
      <c r="B38" s="1"/>
      <c r="C38" s="2"/>
      <c r="E38" s="3"/>
      <c r="G38" s="2"/>
      <c r="I38">
        <f>IF(R38=0,"",IF(V38=1,"MM",IF(IFERROR(SUMPRODUCT(($U$2:$U$201=U38)*$AB$2:$AB$201*$AC$2:$AC$201)/SUMPRODUCT(($U$2:$U$201=U38)*$AB$2:$AB$201),0)&gt;0.4,"MQ","HY")))</f>
      </c>
      <c r="J38" s="3">
        <f>IF(OR(R38=0,V38=1,W38=1),0,IF(ISNUMBER(H38),H38,IF(H38="No",0,IFERROR(VLOOKUP(B38,Limits!$D$2:$E$9,2,1),0))))</f>
      </c>
      <c r="K38" s="2">
        <f>AA38*IF(U38='Form 4562'!$B$3,'Form 4562'!$B$15,1)</f>
      </c>
      <c r="L38" s="2">
        <f>(T38-K38)*J38</f>
      </c>
      <c r="M38" s="2">
        <f>T38-K38-L38</f>
      </c>
      <c r="N38" s="2">
        <f>IF(R38=0,0,IF(AND(('Form 4562'!$B$3-U38+1)&gt;=1,('Form 4562'!$B$3-U38+1)&lt;=40),INDEX(Schedule!$I$38:$AV$38,1,('Form 4562'!$B$3-U38+1)),0))</f>
      </c>
      <c r="O38" s="2">
        <f>IF(R38=0,0,SUMIF(Schedule!$I$1:$AV$1,"&lt;="&amp;('Form 4562'!$B$3-U38+1),Schedule!$I$38:$AV$38))</f>
      </c>
      <c r="P38" s="2">
        <f>T38-O38-(K38-AF38)</f>
      </c>
      <c r="R38">
        <f>IF(AND(ISNUMBER(B38),ISNUMBER(C38)),IF(C38&gt;0,1,0),0)</f>
      </c>
      <c r="S38">
        <f>IF(ISNUMBER(E38),MIN(1,MAX(0,E38)),1)</f>
      </c>
      <c r="T38">
        <f>IF(R38=1,C38*S38,0)</f>
      </c>
      <c r="U38">
        <f>IF(R38=1,YEAR(B38),0)</f>
      </c>
      <c r="V38">
        <f>IF(OR(D38=27.5,D38=39),1,0)</f>
      </c>
      <c r="W38">
        <f>IF(AND(AE38=1,S38&lt;=0.5),1,0)</f>
      </c>
      <c r="X38">
        <f>IF(F38="Car",1,0)</f>
      </c>
      <c r="Y38">
        <f>IF(AND(R38=1,OR(V38=0,AND(D38=39,IF(ISNUMBER(G38),G38,0)&gt;0)),W38=0,S38&gt;0.5),1,0)</f>
      </c>
      <c r="Z38">
        <f>IF(X38=1,IF(J38&gt;0,Limits!$B$5,Limits!$B$6)*S38,0)</f>
      </c>
      <c r="AA38">
        <f>IF(Y38=1,MIN(IF(ISNUMBER(G38),MAX(0,G38),0),T38,IF(F38="SUV",Limits!$B$4,T38),IF(X38=1,Z38,T38)),0)</f>
      </c>
      <c r="AB38">
        <f>IF(AND(R38=1,V38=0),T38-K38,0)</f>
      </c>
      <c r="AC38">
        <f>IF(R38=1,IF(MONTH(B38)&gt;=10,1,0),0)</f>
      </c>
      <c r="AD38">
        <f>IF(R38=0,"",IF(V38=1,D38&amp;"-MM"&amp;MONTH(B38),IF(W38=1,"ADS",D38&amp;"")&amp;"-"&amp;IF(I38="MQ","MQ"&amp;ROUNDUP(MONTH(B38)/3,0),"HY")))</f>
      </c>
      <c r="AE38">
        <f>IF(OR(F38="",F38="No"),0,1)</f>
      </c>
      <c r="AF38">
        <f>K38*IF(U38='Form 4562'!$B$3,'Form 4562'!$B$16,1)</f>
      </c>
    </row>
    <row r="39" spans="1:32" x14ac:dyDescent="0.25">
      <c r="B39" s="1"/>
      <c r="C39" s="2"/>
      <c r="E39" s="3"/>
      <c r="G39" s="2"/>
      <c r="I39">
        <f>IF(R39=0,"",IF(V39=1,"MM",IF(IFERROR(SUMPRODUCT(($U$2:$U$201=U39)*$AB$2:$AB$201*$AC$2:$AC$201)/SUMPRODUCT(($U$2:$U$201=U39)*$AB$2:$AB$201),0)&gt;0.4,"MQ","HY")))</f>
      </c>
      <c r="J39" s="3">
        <f>IF(OR(R39=0,V39=1,W39=1),0,IF(ISNUMBER(H39),H39,IF(H39="No",0,IFERROR(VLOOKUP(B39,Limits!$D$2:$E$9,2,1),0))))</f>
      </c>
      <c r="K39" s="2">
        <f>AA39*IF(U39='Form 4562'!$B$3,'Form 4562'!$B$15,1)</f>
      </c>
      <c r="L39" s="2">
        <f>(T39-K39)*J39</f>
      </c>
      <c r="M39" s="2">
        <f>T39-K39-L39</f>
      </c>
      <c r="N39" s="2">
        <f>IF(R39=0,0,IF(AND(('Form 4562'!$B$3-U39+1)&gt;=1,('Form 4562'!$B$3-U39+1)&lt;=40),INDEX(Schedule!$I$39:$AV$39,1,('Form 4562'!$B$3-U39+1)),0))</f>
      </c>
      <c r="O39" s="2">
        <f>IF(R39=0,0,SUMIF(Schedule!$I$1:$AV$1,"&lt;="&amp;('Form 4562'!$B$3-U39+1),Schedule!$I$39:$AV$39))</f>
      </c>
      <c r="P39" s="2">
        <f>T39-O39-(K39-AF39)</f>
      </c>
      <c r="R39">
        <f>IF(AND(ISNUMBER(B39),ISNUMBER(C39)),IF(C39&gt;0,1,0),0)</f>
      </c>
      <c r="S39">
        <f>IF(ISNUMBER(E39),MIN(1,MAX(0,E39)),1)</f>
      </c>
      <c r="T39">
        <f>IF(R39=1,C39*S39,0)</f>
      </c>
      <c r="U39">
        <f>IF(R39=1,YEAR(B39),0)</f>
      </c>
      <c r="V39">
        <f>IF(OR(D39=27.5,D39=39),1,0)</f>
      </c>
      <c r="W39">
        <f>IF(AND(AE39=1,S39&lt;=0.5),1,0)</f>
      </c>
      <c r="X39">
        <f>IF(F39="Car",1,0)</f>
      </c>
      <c r="Y39">
        <f>IF(AND(R39=1,OR(V39=0,AND(D39=39,IF(ISNUMBER(G39),G39,0)&gt;0)),W39=0,S39&gt;0.5),1,0)</f>
      </c>
      <c r="Z39">
        <f>IF(X39=1,IF(J39&gt;0,Limits!$B$5,Limits!$B$6)*S39,0)</f>
      </c>
      <c r="AA39">
        <f>IF(Y39=1,MIN(IF(ISNUMBER(G39),MAX(0,G39),0),T39,IF(F39="SUV",Limits!$B$4,T39),IF(X39=1,Z39,T39)),0)</f>
      </c>
      <c r="AB39">
        <f>IF(AND(R39=1,V39=0),T39-K39,0)</f>
      </c>
      <c r="AC39">
        <f>IF(R39=1,IF(MONTH(B39)&gt;=10,1,0),0)</f>
      </c>
      <c r="AD39">
        <f>IF(R39=0,"",IF(V39=1,D39&amp;"-MM"&amp;MONTH(B39),IF(W39=1,"ADS",D39&amp;"")&amp;"-"&amp;IF(I39="MQ","MQ"&amp;ROUNDUP(MONTH(B39)/3,0),"HY")))</f>
      </c>
      <c r="AE39">
        <f>IF(OR(F39="",F39="No"),0,1)</f>
      </c>
      <c r="AF39">
        <f>K39*IF(U39='Form 4562'!$B$3,'Form 4562'!$B$16,1)</f>
      </c>
    </row>
    <row r="40" spans="1:32" x14ac:dyDescent="0.25">
      <c r="B40" s="1"/>
      <c r="C40" s="2"/>
      <c r="E40" s="3"/>
      <c r="G40" s="2"/>
      <c r="I40">
        <f>IF(R40=0,"",IF(V40=1,"MM",IF(IFERROR(SUMPRODUCT(($U$2:$U$201=U40)*$AB$2:$AB$201*$AC$2:$AC$201)/SUMPRODUCT(($U$2:$U$201=U40)*$AB$2:$AB$201),0)&gt;0.4,"MQ","HY")))</f>
      </c>
      <c r="J40" s="3">
        <f>IF(OR(R40=0,V40=1,W40=1),0,IF(ISNUMBER(H40),H40,IF(H40="No",0,IFERROR(VLOOKUP(B40,Limits!$D$2:$E$9,2,1),0))))</f>
      </c>
      <c r="K40" s="2">
        <f>AA40*IF(U40='Form 4562'!$B$3,'Form 4562'!$B$15,1)</f>
      </c>
      <c r="L40" s="2">
        <f>(T40-K40)*J40</f>
      </c>
      <c r="M40" s="2">
        <f>T40-K40-L40</f>
      </c>
      <c r="N40" s="2">
        <f>IF(R40=0,0,IF(AND(('Form 4562'!$B$3-U40+1)&gt;=1,('Form 4562'!$B$3-U40+1)&lt;=40),INDEX(Schedule!$I$40:$AV$40,1,('Form 4562'!$B$3-U40+1)),0))</f>
      </c>
      <c r="O40" s="2">
        <f>IF(R40=0,0,SUMIF(Schedule!$I$1:$AV$1,"&lt;="&amp;('Form 4562'!$B$3-U40+1),Schedule!$I$40:$AV$40))</f>
      </c>
      <c r="P40" s="2">
        <f>T40-O40-(K40-AF40)</f>
      </c>
      <c r="R40">
        <f>IF(AND(ISNUMBER(B40),ISNUMBER(C40)),IF(C40&gt;0,1,0),0)</f>
      </c>
      <c r="S40">
        <f>IF(ISNUMBER(E40),MIN(1,MAX(0,E40)),1)</f>
      </c>
      <c r="T40">
        <f>IF(R40=1,C40*S40,0)</f>
      </c>
      <c r="U40">
        <f>IF(R40=1,YEAR(B40),0)</f>
      </c>
      <c r="V40">
        <f>IF(OR(D40=27.5,D40=39),1,0)</f>
      </c>
      <c r="W40">
        <f>IF(AND(AE40=1,S40&lt;=0.5),1,0)</f>
      </c>
      <c r="X40">
        <f>IF(F40="Car",1,0)</f>
      </c>
      <c r="Y40">
        <f>IF(AND(R40=1,OR(V40=0,AND(D40=39,IF(ISNUMBER(G40),G40,0)&gt;0)),W40=0,S40&gt;0.5),1,0)</f>
      </c>
      <c r="Z40">
        <f>IF(X40=1,IF(J40&gt;0,Limits!$B$5,Limits!$B$6)*S40,0)</f>
      </c>
      <c r="AA40">
        <f>IF(Y40=1,MIN(IF(ISNUMBER(G40),MAX(0,G40),0),T40,IF(F40="SUV",Limits!$B$4,T40),IF(X40=1,Z40,T40)),0)</f>
      </c>
      <c r="AB40">
        <f>IF(AND(R40=1,V40=0),T40-K40,0)</f>
      </c>
      <c r="AC40">
        <f>IF(R40=1,IF(MONTH(B40)&gt;=10,1,0),0)</f>
      </c>
      <c r="AD40">
        <f>IF(R40=0,"",IF(V40=1,D40&amp;"-MM"&amp;MONTH(B40),IF(W40=1,"ADS",D40&amp;"")&amp;"-"&amp;IF(I40="MQ","MQ"&amp;ROUNDUP(MONTH(B40)/3,0),"HY")))</f>
      </c>
      <c r="AE40">
        <f>IF(OR(F40="",F40="No"),0,1)</f>
      </c>
      <c r="AF40">
        <f>K40*IF(U40='Form 4562'!$B$3,'Form 4562'!$B$16,1)</f>
      </c>
    </row>
    <row r="41" spans="1:32" x14ac:dyDescent="0.25">
      <c r="B41" s="1"/>
      <c r="C41" s="2"/>
      <c r="E41" s="3"/>
      <c r="G41" s="2"/>
      <c r="I41">
        <f>IF(R41=0,"",IF(V41=1,"MM",IF(IFERROR(SUMPRODUCT(($U$2:$U$201=U41)*$AB$2:$AB$201*$AC$2:$AC$201)/SUMPRODUCT(($U$2:$U$201=U41)*$AB$2:$AB$201),0)&gt;0.4,"MQ","HY")))</f>
      </c>
      <c r="J41" s="3">
        <f>IF(OR(R41=0,V41=1,W41=1),0,IF(ISNUMBER(H41),H41,IF(H41="No",0,IFERROR(VLOOKUP(B41,Limits!$D$2:$E$9,2,1),0))))</f>
      </c>
      <c r="K41" s="2">
        <f>AA41*IF(U41='Form 4562'!$B$3,'Form 4562'!$B$15,1)</f>
      </c>
      <c r="L41" s="2">
        <f>(T41-K41)*J41</f>
      </c>
      <c r="M41" s="2">
        <f>T41-K41-L41</f>
      </c>
      <c r="N41" s="2">
        <f>IF(R41=0,0,IF(AND(('Form 4562'!$B$3-U41+1)&gt;=1,('Form 4562'!$B$3-U41+1)&lt;=40),INDEX(Schedule!$I$41:$AV$41,1,('Form 4562'!$B$3-U41+1)),0))</f>
      </c>
      <c r="O41" s="2">
        <f>IF(R41=0,0,SUMIF(Schedule!$I$1:$AV$1,"&lt;="&amp;('Form 4562'!$B$3-U41+1),Schedule!$I$41:$AV$41))</f>
      </c>
      <c r="P41" s="2">
        <f>T41-O41-(K41-AF41)</f>
      </c>
      <c r="R41">
        <f>IF(AND(ISNUMBER(B41),ISNUMBER(C41)),IF(C41&gt;0,1,0),0)</f>
      </c>
      <c r="S41">
        <f>IF(ISNUMBER(E41),MIN(1,MAX(0,E41)),1)</f>
      </c>
      <c r="T41">
        <f>IF(R41=1,C41*S41,0)</f>
      </c>
      <c r="U41">
        <f>IF(R41=1,YEAR(B41),0)</f>
      </c>
      <c r="V41">
        <f>IF(OR(D41=27.5,D41=39),1,0)</f>
      </c>
      <c r="W41">
        <f>IF(AND(AE41=1,S41&lt;=0.5),1,0)</f>
      </c>
      <c r="X41">
        <f>IF(F41="Car",1,0)</f>
      </c>
      <c r="Y41">
        <f>IF(AND(R41=1,OR(V41=0,AND(D41=39,IF(ISNUMBER(G41),G41,0)&gt;0)),W41=0,S41&gt;0.5),1,0)</f>
      </c>
      <c r="Z41">
        <f>IF(X41=1,IF(J41&gt;0,Limits!$B$5,Limits!$B$6)*S41,0)</f>
      </c>
      <c r="AA41">
        <f>IF(Y41=1,MIN(IF(ISNUMBER(G41),MAX(0,G41),0),T41,IF(F41="SUV",Limits!$B$4,T41),IF(X41=1,Z41,T41)),0)</f>
      </c>
      <c r="AB41">
        <f>IF(AND(R41=1,V41=0),T41-K41,0)</f>
      </c>
      <c r="AC41">
        <f>IF(R41=1,IF(MONTH(B41)&gt;=10,1,0),0)</f>
      </c>
      <c r="AD41">
        <f>IF(R41=0,"",IF(V41=1,D41&amp;"-MM"&amp;MONTH(B41),IF(W41=1,"ADS",D41&amp;"")&amp;"-"&amp;IF(I41="MQ","MQ"&amp;ROUNDUP(MONTH(B41)/3,0),"HY")))</f>
      </c>
      <c r="AE41">
        <f>IF(OR(F41="",F41="No"),0,1)</f>
      </c>
      <c r="AF41">
        <f>K41*IF(U41='Form 4562'!$B$3,'Form 4562'!$B$16,1)</f>
      </c>
    </row>
    <row r="42" spans="1:32" x14ac:dyDescent="0.25">
      <c r="B42" s="1"/>
      <c r="C42" s="2"/>
      <c r="E42" s="3"/>
      <c r="G42" s="2"/>
      <c r="I42">
        <f>IF(R42=0,"",IF(V42=1,"MM",IF(IFERROR(SUMPRODUCT(($U$2:$U$201=U42)*$AB$2:$AB$201*$AC$2:$AC$201)/SUMPRODUCT(($U$2:$U$201=U42)*$AB$2:$AB$201),0)&gt;0.4,"MQ","HY")))</f>
      </c>
      <c r="J42" s="3">
        <f>IF(OR(R42=0,V42=1,W42=1),0,IF(ISNUMBER(H42),H42,IF(H42="No",0,IFERROR(VLOOKUP(B42,Limits!$D$2:$E$9,2,1),0))))</f>
      </c>
      <c r="K42" s="2">
        <f>AA42*IF(U42='Form 4562'!$B$3,'Form 4562'!$B$15,1)</f>
      </c>
      <c r="L42" s="2">
        <f>(T42-K42)*J42</f>
      </c>
      <c r="M42" s="2">
        <f>T42-K42-L42</f>
      </c>
      <c r="N42" s="2">
        <f>IF(R42=0,0,IF(AND(('Form 4562'!$B$3-U42+1)&gt;=1,('Form 4562'!$B$3-U42+1)&lt;=40),INDEX(Schedule!$I$42:$AV$42,1,('Form 4562'!$B$3-U42+1)),0))</f>
      </c>
      <c r="O42" s="2">
        <f>IF(R42=0,0,SUMIF(Schedule!$I$1:$AV$1,"&lt;="&amp;('Form 4562'!$B$3-U42+1),Schedule!$I$42:$AV$42))</f>
      </c>
      <c r="P42" s="2">
        <f>T42-O42-(K42-AF42)</f>
      </c>
      <c r="R42">
        <f>IF(AND(ISNUMBER(B42),ISNUMBER(C42)),IF(C42&gt;0,1,0),0)</f>
      </c>
      <c r="S42">
        <f>IF(ISNUMBER(E42),MIN(1,MAX(0,E42)),1)</f>
      </c>
      <c r="T42">
        <f>IF(R42=1,C42*S42,0)</f>
      </c>
      <c r="U42">
        <f>IF(R42=1,YEAR(B42),0)</f>
      </c>
      <c r="V42">
        <f>IF(OR(D42=27.5,D42=39),1,0)</f>
      </c>
      <c r="W42">
        <f>IF(AND(AE42=1,S42&lt;=0.5),1,0)</f>
      </c>
      <c r="X42">
        <f>IF(F42="Car",1,0)</f>
      </c>
      <c r="Y42">
        <f>IF(AND(R42=1,OR(V42=0,AND(D42=39,IF(ISNUMBER(G42),G42,0)&gt;0)),W42=0,S42&gt;0.5),1,0)</f>
      </c>
      <c r="Z42">
        <f>IF(X42=1,IF(J42&gt;0,Limits!$B$5,Limits!$B$6)*S42,0)</f>
      </c>
      <c r="AA42">
        <f>IF(Y42=1,MIN(IF(ISNUMBER(G42),MAX(0,G42),0),T42,IF(F42="SUV",Limits!$B$4,T42),IF(X42=1,Z42,T42)),0)</f>
      </c>
      <c r="AB42">
        <f>IF(AND(R42=1,V42=0),T42-K42,0)</f>
      </c>
      <c r="AC42">
        <f>IF(R42=1,IF(MONTH(B42)&gt;=10,1,0),0)</f>
      </c>
      <c r="AD42">
        <f>IF(R42=0,"",IF(V42=1,D42&amp;"-MM"&amp;MONTH(B42),IF(W42=1,"ADS",D42&amp;"")&amp;"-"&amp;IF(I42="MQ","MQ"&amp;ROUNDUP(MONTH(B42)/3,0),"HY")))</f>
      </c>
      <c r="AE42">
        <f>IF(OR(F42="",F42="No"),0,1)</f>
      </c>
      <c r="AF42">
        <f>K42*IF(U42='Form 4562'!$B$3,'Form 4562'!$B$16,1)</f>
      </c>
    </row>
    <row r="43" spans="1:32" x14ac:dyDescent="0.25">
      <c r="B43" s="1"/>
      <c r="C43" s="2"/>
      <c r="E43" s="3"/>
      <c r="G43" s="2"/>
      <c r="I43">
        <f>IF(R43=0,"",IF(V43=1,"MM",IF(IFERROR(SUMPRODUCT(($U$2:$U$201=U43)*$AB$2:$AB$201*$AC$2:$AC$201)/SUMPRODUCT(($U$2:$U$201=U43)*$AB$2:$AB$201),0)&gt;0.4,"MQ","HY")))</f>
      </c>
      <c r="J43" s="3">
        <f>IF(OR(R43=0,V43=1,W43=1),0,IF(ISNUMBER(H43),H43,IF(H43="No",0,IFERROR(VLOOKUP(B43,Limits!$D$2:$E$9,2,1),0))))</f>
      </c>
      <c r="K43" s="2">
        <f>AA43*IF(U43='Form 4562'!$B$3,'Form 4562'!$B$15,1)</f>
      </c>
      <c r="L43" s="2">
        <f>(T43-K43)*J43</f>
      </c>
      <c r="M43" s="2">
        <f>T43-K43-L43</f>
      </c>
      <c r="N43" s="2">
        <f>IF(R43=0,0,IF(AND(('Form 4562'!$B$3-U43+1)&gt;=1,('Form 4562'!$B$3-U43+1)&lt;=40),INDEX(Schedule!$I$43:$AV$43,1,('Form 4562'!$B$3-U43+1)),0))</f>
      </c>
      <c r="O43" s="2">
        <f>IF(R43=0,0,SUMIF(Schedule!$I$1:$AV$1,"&lt;="&amp;('Form 4562'!$B$3-U43+1),Schedule!$I$43:$AV$43))</f>
      </c>
      <c r="P43" s="2">
        <f>T43-O43-(K43-AF43)</f>
      </c>
      <c r="R43">
        <f>IF(AND(ISNUMBER(B43),ISNUMBER(C43)),IF(C43&gt;0,1,0),0)</f>
      </c>
      <c r="S43">
        <f>IF(ISNUMBER(E43),MIN(1,MAX(0,E43)),1)</f>
      </c>
      <c r="T43">
        <f>IF(R43=1,C43*S43,0)</f>
      </c>
      <c r="U43">
        <f>IF(R43=1,YEAR(B43),0)</f>
      </c>
      <c r="V43">
        <f>IF(OR(D43=27.5,D43=39),1,0)</f>
      </c>
      <c r="W43">
        <f>IF(AND(AE43=1,S43&lt;=0.5),1,0)</f>
      </c>
      <c r="X43">
        <f>IF(F43="Car",1,0)</f>
      </c>
      <c r="Y43">
        <f>IF(AND(R43=1,OR(V43=0,AND(D43=39,IF(ISNUMBER(G43),G43,0)&gt;0)),W43=0,S43&gt;0.5),1,0)</f>
      </c>
      <c r="Z43">
        <f>IF(X43=1,IF(J43&gt;0,Limits!$B$5,Limits!$B$6)*S43,0)</f>
      </c>
      <c r="AA43">
        <f>IF(Y43=1,MIN(IF(ISNUMBER(G43),MAX(0,G43),0),T43,IF(F43="SUV",Limits!$B$4,T43),IF(X43=1,Z43,T43)),0)</f>
      </c>
      <c r="AB43">
        <f>IF(AND(R43=1,V43=0),T43-K43,0)</f>
      </c>
      <c r="AC43">
        <f>IF(R43=1,IF(MONTH(B43)&gt;=10,1,0),0)</f>
      </c>
      <c r="AD43">
        <f>IF(R43=0,"",IF(V43=1,D43&amp;"-MM"&amp;MONTH(B43),IF(W43=1,"ADS",D43&amp;"")&amp;"-"&amp;IF(I43="MQ","MQ"&amp;ROUNDUP(MONTH(B43)/3,0),"HY")))</f>
      </c>
      <c r="AE43">
        <f>IF(OR(F43="",F43="No"),0,1)</f>
      </c>
      <c r="AF43">
        <f>K43*IF(U43='Form 4562'!$B$3,'Form 4562'!$B$16,1)</f>
      </c>
    </row>
    <row r="44" spans="1:32" x14ac:dyDescent="0.25">
      <c r="B44" s="1"/>
      <c r="C44" s="2"/>
      <c r="E44" s="3"/>
      <c r="G44" s="2"/>
      <c r="I44">
        <f>IF(R44=0,"",IF(V44=1,"MM",IF(IFERROR(SUMPRODUCT(($U$2:$U$201=U44)*$AB$2:$AB$201*$AC$2:$AC$201)/SUMPRODUCT(($U$2:$U$201=U44)*$AB$2:$AB$201),0)&gt;0.4,"MQ","HY")))</f>
      </c>
      <c r="J44" s="3">
        <f>IF(OR(R44=0,V44=1,W44=1),0,IF(ISNUMBER(H44),H44,IF(H44="No",0,IFERROR(VLOOKUP(B44,Limits!$D$2:$E$9,2,1),0))))</f>
      </c>
      <c r="K44" s="2">
        <f>AA44*IF(U44='Form 4562'!$B$3,'Form 4562'!$B$15,1)</f>
      </c>
      <c r="L44" s="2">
        <f>(T44-K44)*J44</f>
      </c>
      <c r="M44" s="2">
        <f>T44-K44-L44</f>
      </c>
      <c r="N44" s="2">
        <f>IF(R44=0,0,IF(AND(('Form 4562'!$B$3-U44+1)&gt;=1,('Form 4562'!$B$3-U44+1)&lt;=40),INDEX(Schedule!$I$44:$AV$44,1,('Form 4562'!$B$3-U44+1)),0))</f>
      </c>
      <c r="O44" s="2">
        <f>IF(R44=0,0,SUMIF(Schedule!$I$1:$AV$1,"&lt;="&amp;('Form 4562'!$B$3-U44+1),Schedule!$I$44:$AV$44))</f>
      </c>
      <c r="P44" s="2">
        <f>T44-O44-(K44-AF44)</f>
      </c>
      <c r="R44">
        <f>IF(AND(ISNUMBER(B44),ISNUMBER(C44)),IF(C44&gt;0,1,0),0)</f>
      </c>
      <c r="S44">
        <f>IF(ISNUMBER(E44),MIN(1,MAX(0,E44)),1)</f>
      </c>
      <c r="T44">
        <f>IF(R44=1,C44*S44,0)</f>
      </c>
      <c r="U44">
        <f>IF(R44=1,YEAR(B44),0)</f>
      </c>
      <c r="V44">
        <f>IF(OR(D44=27.5,D44=39),1,0)</f>
      </c>
      <c r="W44">
        <f>IF(AND(AE44=1,S44&lt;=0.5),1,0)</f>
      </c>
      <c r="X44">
        <f>IF(F44="Car",1,0)</f>
      </c>
      <c r="Y44">
        <f>IF(AND(R44=1,OR(V44=0,AND(D44=39,IF(ISNUMBER(G44),G44,0)&gt;0)),W44=0,S44&gt;0.5),1,0)</f>
      </c>
      <c r="Z44">
        <f>IF(X44=1,IF(J44&gt;0,Limits!$B$5,Limits!$B$6)*S44,0)</f>
      </c>
      <c r="AA44">
        <f>IF(Y44=1,MIN(IF(ISNUMBER(G44),MAX(0,G44),0),T44,IF(F44="SUV",Limits!$B$4,T44),IF(X44=1,Z44,T44)),0)</f>
      </c>
      <c r="AB44">
        <f>IF(AND(R44=1,V44=0),T44-K44,0)</f>
      </c>
      <c r="AC44">
        <f>IF(R44=1,IF(MONTH(B44)&gt;=10,1,0),0)</f>
      </c>
      <c r="AD44">
        <f>IF(R44=0,"",IF(V44=1,D44&amp;"-MM"&amp;MONTH(B44),IF(W44=1,"ADS",D44&amp;"")&amp;"-"&amp;IF(I44="MQ","MQ"&amp;ROUNDUP(MONTH(B44)/3,0),"HY")))</f>
      </c>
      <c r="AE44">
        <f>IF(OR(F44="",F44="No"),0,1)</f>
      </c>
      <c r="AF44">
        <f>K44*IF(U44='Form 4562'!$B$3,'Form 4562'!$B$16,1)</f>
      </c>
    </row>
    <row r="45" spans="1:32" x14ac:dyDescent="0.25">
      <c r="B45" s="1"/>
      <c r="C45" s="2"/>
      <c r="E45" s="3"/>
      <c r="G45" s="2"/>
      <c r="I45">
        <f>IF(R45=0,"",IF(V45=1,"MM",IF(IFERROR(SUMPRODUCT(($U$2:$U$201=U45)*$AB$2:$AB$201*$AC$2:$AC$201)/SUMPRODUCT(($U$2:$U$201=U45)*$AB$2:$AB$201),0)&gt;0.4,"MQ","HY")))</f>
      </c>
      <c r="J45" s="3">
        <f>IF(OR(R45=0,V45=1,W45=1),0,IF(ISNUMBER(H45),H45,IF(H45="No",0,IFERROR(VLOOKUP(B45,Limits!$D$2:$E$9,2,1),0))))</f>
      </c>
      <c r="K45" s="2">
        <f>AA45*IF(U45='Form 4562'!$B$3,'Form 4562'!$B$15,1)</f>
      </c>
      <c r="L45" s="2">
        <f>(T45-K45)*J45</f>
      </c>
      <c r="M45" s="2">
        <f>T45-K45-L45</f>
      </c>
      <c r="N45" s="2">
        <f>IF(R45=0,0,IF(AND(('Form 4562'!$B$3-U45+1)&gt;=1,('Form 4562'!$B$3-U45+1)&lt;=40),INDEX(Schedule!$I$45:$AV$45,1,('Form 4562'!$B$3-U45+1)),0))</f>
      </c>
      <c r="O45" s="2">
        <f>IF(R45=0,0,SUMIF(Schedule!$I$1:$AV$1,"&lt;="&amp;('Form 4562'!$B$3-U45+1),Schedule!$I$45:$AV$45))</f>
      </c>
      <c r="P45" s="2">
        <f>T45-O45-(K45-AF45)</f>
      </c>
      <c r="R45">
        <f>IF(AND(ISNUMBER(B45),ISNUMBER(C45)),IF(C45&gt;0,1,0),0)</f>
      </c>
      <c r="S45">
        <f>IF(ISNUMBER(E45),MIN(1,MAX(0,E45)),1)</f>
      </c>
      <c r="T45">
        <f>IF(R45=1,C45*S45,0)</f>
      </c>
      <c r="U45">
        <f>IF(R45=1,YEAR(B45),0)</f>
      </c>
      <c r="V45">
        <f>IF(OR(D45=27.5,D45=39),1,0)</f>
      </c>
      <c r="W45">
        <f>IF(AND(AE45=1,S45&lt;=0.5),1,0)</f>
      </c>
      <c r="X45">
        <f>IF(F45="Car",1,0)</f>
      </c>
      <c r="Y45">
        <f>IF(AND(R45=1,OR(V45=0,AND(D45=39,IF(ISNUMBER(G45),G45,0)&gt;0)),W45=0,S45&gt;0.5),1,0)</f>
      </c>
      <c r="Z45">
        <f>IF(X45=1,IF(J45&gt;0,Limits!$B$5,Limits!$B$6)*S45,0)</f>
      </c>
      <c r="AA45">
        <f>IF(Y45=1,MIN(IF(ISNUMBER(G45),MAX(0,G45),0),T45,IF(F45="SUV",Limits!$B$4,T45),IF(X45=1,Z45,T45)),0)</f>
      </c>
      <c r="AB45">
        <f>IF(AND(R45=1,V45=0),T45-K45,0)</f>
      </c>
      <c r="AC45">
        <f>IF(R45=1,IF(MONTH(B45)&gt;=10,1,0),0)</f>
      </c>
      <c r="AD45">
        <f>IF(R45=0,"",IF(V45=1,D45&amp;"-MM"&amp;MONTH(B45),IF(W45=1,"ADS",D45&amp;"")&amp;"-"&amp;IF(I45="MQ","MQ"&amp;ROUNDUP(MONTH(B45)/3,0),"HY")))</f>
      </c>
      <c r="AE45">
        <f>IF(OR(F45="",F45="No"),0,1)</f>
      </c>
      <c r="AF45">
        <f>K45*IF(U45='Form 4562'!$B$3,'Form 4562'!$B$16,1)</f>
      </c>
    </row>
    <row r="46" spans="1:32" x14ac:dyDescent="0.25">
      <c r="B46" s="1"/>
      <c r="C46" s="2"/>
      <c r="E46" s="3"/>
      <c r="G46" s="2"/>
      <c r="I46">
        <f>IF(R46=0,"",IF(V46=1,"MM",IF(IFERROR(SUMPRODUCT(($U$2:$U$201=U46)*$AB$2:$AB$201*$AC$2:$AC$201)/SUMPRODUCT(($U$2:$U$201=U46)*$AB$2:$AB$201),0)&gt;0.4,"MQ","HY")))</f>
      </c>
      <c r="J46" s="3">
        <f>IF(OR(R46=0,V46=1,W46=1),0,IF(ISNUMBER(H46),H46,IF(H46="No",0,IFERROR(VLOOKUP(B46,Limits!$D$2:$E$9,2,1),0))))</f>
      </c>
      <c r="K46" s="2">
        <f>AA46*IF(U46='Form 4562'!$B$3,'Form 4562'!$B$15,1)</f>
      </c>
      <c r="L46" s="2">
        <f>(T46-K46)*J46</f>
      </c>
      <c r="M46" s="2">
        <f>T46-K46-L46</f>
      </c>
      <c r="N46" s="2">
        <f>IF(R46=0,0,IF(AND(('Form 4562'!$B$3-U46+1)&gt;=1,('Form 4562'!$B$3-U46+1)&lt;=40),INDEX(Schedule!$I$46:$AV$46,1,('Form 4562'!$B$3-U46+1)),0))</f>
      </c>
      <c r="O46" s="2">
        <f>IF(R46=0,0,SUMIF(Schedule!$I$1:$AV$1,"&lt;="&amp;('Form 4562'!$B$3-U46+1),Schedule!$I$46:$AV$46))</f>
      </c>
      <c r="P46" s="2">
        <f>T46-O46-(K46-AF46)</f>
      </c>
      <c r="R46">
        <f>IF(AND(ISNUMBER(B46),ISNUMBER(C46)),IF(C46&gt;0,1,0),0)</f>
      </c>
      <c r="S46">
        <f>IF(ISNUMBER(E46),MIN(1,MAX(0,E46)),1)</f>
      </c>
      <c r="T46">
        <f>IF(R46=1,C46*S46,0)</f>
      </c>
      <c r="U46">
        <f>IF(R46=1,YEAR(B46),0)</f>
      </c>
      <c r="V46">
        <f>IF(OR(D46=27.5,D46=39),1,0)</f>
      </c>
      <c r="W46">
        <f>IF(AND(AE46=1,S46&lt;=0.5),1,0)</f>
      </c>
      <c r="X46">
        <f>IF(F46="Car",1,0)</f>
      </c>
      <c r="Y46">
        <f>IF(AND(R46=1,OR(V46=0,AND(D46=39,IF(ISNUMBER(G46),G46,0)&gt;0)),W46=0,S46&gt;0.5),1,0)</f>
      </c>
      <c r="Z46">
        <f>IF(X46=1,IF(J46&gt;0,Limits!$B$5,Limits!$B$6)*S46,0)</f>
      </c>
      <c r="AA46">
        <f>IF(Y46=1,MIN(IF(ISNUMBER(G46),MAX(0,G46),0),T46,IF(F46="SUV",Limits!$B$4,T46),IF(X46=1,Z46,T46)),0)</f>
      </c>
      <c r="AB46">
        <f>IF(AND(R46=1,V46=0),T46-K46,0)</f>
      </c>
      <c r="AC46">
        <f>IF(R46=1,IF(MONTH(B46)&gt;=10,1,0),0)</f>
      </c>
      <c r="AD46">
        <f>IF(R46=0,"",IF(V46=1,D46&amp;"-MM"&amp;MONTH(B46),IF(W46=1,"ADS",D46&amp;"")&amp;"-"&amp;IF(I46="MQ","MQ"&amp;ROUNDUP(MONTH(B46)/3,0),"HY")))</f>
      </c>
      <c r="AE46">
        <f>IF(OR(F46="",F46="No"),0,1)</f>
      </c>
      <c r="AF46">
        <f>K46*IF(U46='Form 4562'!$B$3,'Form 4562'!$B$16,1)</f>
      </c>
    </row>
    <row r="47" spans="1:32" x14ac:dyDescent="0.25">
      <c r="B47" s="1"/>
      <c r="C47" s="2"/>
      <c r="E47" s="3"/>
      <c r="G47" s="2"/>
      <c r="I47">
        <f>IF(R47=0,"",IF(V47=1,"MM",IF(IFERROR(SUMPRODUCT(($U$2:$U$201=U47)*$AB$2:$AB$201*$AC$2:$AC$201)/SUMPRODUCT(($U$2:$U$201=U47)*$AB$2:$AB$201),0)&gt;0.4,"MQ","HY")))</f>
      </c>
      <c r="J47" s="3">
        <f>IF(OR(R47=0,V47=1,W47=1),0,IF(ISNUMBER(H47),H47,IF(H47="No",0,IFERROR(VLOOKUP(B47,Limits!$D$2:$E$9,2,1),0))))</f>
      </c>
      <c r="K47" s="2">
        <f>AA47*IF(U47='Form 4562'!$B$3,'Form 4562'!$B$15,1)</f>
      </c>
      <c r="L47" s="2">
        <f>(T47-K47)*J47</f>
      </c>
      <c r="M47" s="2">
        <f>T47-K47-L47</f>
      </c>
      <c r="N47" s="2">
        <f>IF(R47=0,0,IF(AND(('Form 4562'!$B$3-U47+1)&gt;=1,('Form 4562'!$B$3-U47+1)&lt;=40),INDEX(Schedule!$I$47:$AV$47,1,('Form 4562'!$B$3-U47+1)),0))</f>
      </c>
      <c r="O47" s="2">
        <f>IF(R47=0,0,SUMIF(Schedule!$I$1:$AV$1,"&lt;="&amp;('Form 4562'!$B$3-U47+1),Schedule!$I$47:$AV$47))</f>
      </c>
      <c r="P47" s="2">
        <f>T47-O47-(K47-AF47)</f>
      </c>
      <c r="R47">
        <f>IF(AND(ISNUMBER(B47),ISNUMBER(C47)),IF(C47&gt;0,1,0),0)</f>
      </c>
      <c r="S47">
        <f>IF(ISNUMBER(E47),MIN(1,MAX(0,E47)),1)</f>
      </c>
      <c r="T47">
        <f>IF(R47=1,C47*S47,0)</f>
      </c>
      <c r="U47">
        <f>IF(R47=1,YEAR(B47),0)</f>
      </c>
      <c r="V47">
        <f>IF(OR(D47=27.5,D47=39),1,0)</f>
      </c>
      <c r="W47">
        <f>IF(AND(AE47=1,S47&lt;=0.5),1,0)</f>
      </c>
      <c r="X47">
        <f>IF(F47="Car",1,0)</f>
      </c>
      <c r="Y47">
        <f>IF(AND(R47=1,OR(V47=0,AND(D47=39,IF(ISNUMBER(G47),G47,0)&gt;0)),W47=0,S47&gt;0.5),1,0)</f>
      </c>
      <c r="Z47">
        <f>IF(X47=1,IF(J47&gt;0,Limits!$B$5,Limits!$B$6)*S47,0)</f>
      </c>
      <c r="AA47">
        <f>IF(Y47=1,MIN(IF(ISNUMBER(G47),MAX(0,G47),0),T47,IF(F47="SUV",Limits!$B$4,T47),IF(X47=1,Z47,T47)),0)</f>
      </c>
      <c r="AB47">
        <f>IF(AND(R47=1,V47=0),T47-K47,0)</f>
      </c>
      <c r="AC47">
        <f>IF(R47=1,IF(MONTH(B47)&gt;=10,1,0),0)</f>
      </c>
      <c r="AD47">
        <f>IF(R47=0,"",IF(V47=1,D47&amp;"-MM"&amp;MONTH(B47),IF(W47=1,"ADS",D47&amp;"")&amp;"-"&amp;IF(I47="MQ","MQ"&amp;ROUNDUP(MONTH(B47)/3,0),"HY")))</f>
      </c>
      <c r="AE47">
        <f>IF(OR(F47="",F47="No"),0,1)</f>
      </c>
      <c r="AF47">
        <f>K47*IF(U47='Form 4562'!$B$3,'Form 4562'!$B$16,1)</f>
      </c>
    </row>
    <row r="48" spans="1:32" x14ac:dyDescent="0.25">
      <c r="B48" s="1"/>
      <c r="C48" s="2"/>
      <c r="E48" s="3"/>
      <c r="G48" s="2"/>
      <c r="I48">
        <f>IF(R48=0,"",IF(V48=1,"MM",IF(IFERROR(SUMPRODUCT(($U$2:$U$201=U48)*$AB$2:$AB$201*$AC$2:$AC$201)/SUMPRODUCT(($U$2:$U$201=U48)*$AB$2:$AB$201),0)&gt;0.4,"MQ","HY")))</f>
      </c>
      <c r="J48" s="3">
        <f>IF(OR(R48=0,V48=1,W48=1),0,IF(ISNUMBER(H48),H48,IF(H48="No",0,IFERROR(VLOOKUP(B48,Limits!$D$2:$E$9,2,1),0))))</f>
      </c>
      <c r="K48" s="2">
        <f>AA48*IF(U48='Form 4562'!$B$3,'Form 4562'!$B$15,1)</f>
      </c>
      <c r="L48" s="2">
        <f>(T48-K48)*J48</f>
      </c>
      <c r="M48" s="2">
        <f>T48-K48-L48</f>
      </c>
      <c r="N48" s="2">
        <f>IF(R48=0,0,IF(AND(('Form 4562'!$B$3-U48+1)&gt;=1,('Form 4562'!$B$3-U48+1)&lt;=40),INDEX(Schedule!$I$48:$AV$48,1,('Form 4562'!$B$3-U48+1)),0))</f>
      </c>
      <c r="O48" s="2">
        <f>IF(R48=0,0,SUMIF(Schedule!$I$1:$AV$1,"&lt;="&amp;('Form 4562'!$B$3-U48+1),Schedule!$I$48:$AV$48))</f>
      </c>
      <c r="P48" s="2">
        <f>T48-O48-(K48-AF48)</f>
      </c>
      <c r="R48">
        <f>IF(AND(ISNUMBER(B48),ISNUMBER(C48)),IF(C48&gt;0,1,0),0)</f>
      </c>
      <c r="S48">
        <f>IF(ISNUMBER(E48),MIN(1,MAX(0,E48)),1)</f>
      </c>
      <c r="T48">
        <f>IF(R48=1,C48*S48,0)</f>
      </c>
      <c r="U48">
        <f>IF(R48=1,YEAR(B48),0)</f>
      </c>
      <c r="V48">
        <f>IF(OR(D48=27.5,D48=39),1,0)</f>
      </c>
      <c r="W48">
        <f>IF(AND(AE48=1,S48&lt;=0.5),1,0)</f>
      </c>
      <c r="X48">
        <f>IF(F48="Car",1,0)</f>
      </c>
      <c r="Y48">
        <f>IF(AND(R48=1,OR(V48=0,AND(D48=39,IF(ISNUMBER(G48),G48,0)&gt;0)),W48=0,S48&gt;0.5),1,0)</f>
      </c>
      <c r="Z48">
        <f>IF(X48=1,IF(J48&gt;0,Limits!$B$5,Limits!$B$6)*S48,0)</f>
      </c>
      <c r="AA48">
        <f>IF(Y48=1,MIN(IF(ISNUMBER(G48),MAX(0,G48),0),T48,IF(F48="SUV",Limits!$B$4,T48),IF(X48=1,Z48,T48)),0)</f>
      </c>
      <c r="AB48">
        <f>IF(AND(R48=1,V48=0),T48-K48,0)</f>
      </c>
      <c r="AC48">
        <f>IF(R48=1,IF(MONTH(B48)&gt;=10,1,0),0)</f>
      </c>
      <c r="AD48">
        <f>IF(R48=0,"",IF(V48=1,D48&amp;"-MM"&amp;MONTH(B48),IF(W48=1,"ADS",D48&amp;"")&amp;"-"&amp;IF(I48="MQ","MQ"&amp;ROUNDUP(MONTH(B48)/3,0),"HY")))</f>
      </c>
      <c r="AE48">
        <f>IF(OR(F48="",F48="No"),0,1)</f>
      </c>
      <c r="AF48">
        <f>K48*IF(U48='Form 4562'!$B$3,'Form 4562'!$B$16,1)</f>
      </c>
    </row>
    <row r="49" spans="1:32" x14ac:dyDescent="0.25">
      <c r="B49" s="1"/>
      <c r="C49" s="2"/>
      <c r="E49" s="3"/>
      <c r="G49" s="2"/>
      <c r="I49">
        <f>IF(R49=0,"",IF(V49=1,"MM",IF(IFERROR(SUMPRODUCT(($U$2:$U$201=U49)*$AB$2:$AB$201*$AC$2:$AC$201)/SUMPRODUCT(($U$2:$U$201=U49)*$AB$2:$AB$201),0)&gt;0.4,"MQ","HY")))</f>
      </c>
      <c r="J49" s="3">
        <f>IF(OR(R49=0,V49=1,W49=1),0,IF(ISNUMBER(H49),H49,IF(H49="No",0,IFERROR(VLOOKUP(B49,Limits!$D$2:$E$9,2,1),0))))</f>
      </c>
      <c r="K49" s="2">
        <f>AA49*IF(U49='Form 4562'!$B$3,'Form 4562'!$B$15,1)</f>
      </c>
      <c r="L49" s="2">
        <f>(T49-K49)*J49</f>
      </c>
      <c r="M49" s="2">
        <f>T49-K49-L49</f>
      </c>
      <c r="N49" s="2">
        <f>IF(R49=0,0,IF(AND(('Form 4562'!$B$3-U49+1)&gt;=1,('Form 4562'!$B$3-U49+1)&lt;=40),INDEX(Schedule!$I$49:$AV$49,1,('Form 4562'!$B$3-U49+1)),0))</f>
      </c>
      <c r="O49" s="2">
        <f>IF(R49=0,0,SUMIF(Schedule!$I$1:$AV$1,"&lt;="&amp;('Form 4562'!$B$3-U49+1),Schedule!$I$49:$AV$49))</f>
      </c>
      <c r="P49" s="2">
        <f>T49-O49-(K49-AF49)</f>
      </c>
      <c r="R49">
        <f>IF(AND(ISNUMBER(B49),ISNUMBER(C49)),IF(C49&gt;0,1,0),0)</f>
      </c>
      <c r="S49">
        <f>IF(ISNUMBER(E49),MIN(1,MAX(0,E49)),1)</f>
      </c>
      <c r="T49">
        <f>IF(R49=1,C49*S49,0)</f>
      </c>
      <c r="U49">
        <f>IF(R49=1,YEAR(B49),0)</f>
      </c>
      <c r="V49">
        <f>IF(OR(D49=27.5,D49=39),1,0)</f>
      </c>
      <c r="W49">
        <f>IF(AND(AE49=1,S49&lt;=0.5),1,0)</f>
      </c>
      <c r="X49">
        <f>IF(F49="Car",1,0)</f>
      </c>
      <c r="Y49">
        <f>IF(AND(R49=1,OR(V49=0,AND(D49=39,IF(ISNUMBER(G49),G49,0)&gt;0)),W49=0,S49&gt;0.5),1,0)</f>
      </c>
      <c r="Z49">
        <f>IF(X49=1,IF(J49&gt;0,Limits!$B$5,Limits!$B$6)*S49,0)</f>
      </c>
      <c r="AA49">
        <f>IF(Y49=1,MIN(IF(ISNUMBER(G49),MAX(0,G49),0),T49,IF(F49="SUV",Limits!$B$4,T49),IF(X49=1,Z49,T49)),0)</f>
      </c>
      <c r="AB49">
        <f>IF(AND(R49=1,V49=0),T49-K49,0)</f>
      </c>
      <c r="AC49">
        <f>IF(R49=1,IF(MONTH(B49)&gt;=10,1,0),0)</f>
      </c>
      <c r="AD49">
        <f>IF(R49=0,"",IF(V49=1,D49&amp;"-MM"&amp;MONTH(B49),IF(W49=1,"ADS",D49&amp;"")&amp;"-"&amp;IF(I49="MQ","MQ"&amp;ROUNDUP(MONTH(B49)/3,0),"HY")))</f>
      </c>
      <c r="AE49">
        <f>IF(OR(F49="",F49="No"),0,1)</f>
      </c>
      <c r="AF49">
        <f>K49*IF(U49='Form 4562'!$B$3,'Form 4562'!$B$16,1)</f>
      </c>
    </row>
    <row r="50" spans="1:32" x14ac:dyDescent="0.25">
      <c r="B50" s="1"/>
      <c r="C50" s="2"/>
      <c r="E50" s="3"/>
      <c r="G50" s="2"/>
      <c r="I50">
        <f>IF(R50=0,"",IF(V50=1,"MM",IF(IFERROR(SUMPRODUCT(($U$2:$U$201=U50)*$AB$2:$AB$201*$AC$2:$AC$201)/SUMPRODUCT(($U$2:$U$201=U50)*$AB$2:$AB$201),0)&gt;0.4,"MQ","HY")))</f>
      </c>
      <c r="J50" s="3">
        <f>IF(OR(R50=0,V50=1,W50=1),0,IF(ISNUMBER(H50),H50,IF(H50="No",0,IFERROR(VLOOKUP(B50,Limits!$D$2:$E$9,2,1),0))))</f>
      </c>
      <c r="K50" s="2">
        <f>AA50*IF(U50='Form 4562'!$B$3,'Form 4562'!$B$15,1)</f>
      </c>
      <c r="L50" s="2">
        <f>(T50-K50)*J50</f>
      </c>
      <c r="M50" s="2">
        <f>T50-K50-L50</f>
      </c>
      <c r="N50" s="2">
        <f>IF(R50=0,0,IF(AND(('Form 4562'!$B$3-U50+1)&gt;=1,('Form 4562'!$B$3-U50+1)&lt;=40),INDEX(Schedule!$I$50:$AV$50,1,('Form 4562'!$B$3-U50+1)),0))</f>
      </c>
      <c r="O50" s="2">
        <f>IF(R50=0,0,SUMIF(Schedule!$I$1:$AV$1,"&lt;="&amp;('Form 4562'!$B$3-U50+1),Schedule!$I$50:$AV$50))</f>
      </c>
      <c r="P50" s="2">
        <f>T50-O50-(K50-AF50)</f>
      </c>
      <c r="R50">
        <f>IF(AND(ISNUMBER(B50),ISNUMBER(C50)),IF(C50&gt;0,1,0),0)</f>
      </c>
      <c r="S50">
        <f>IF(ISNUMBER(E50),MIN(1,MAX(0,E50)),1)</f>
      </c>
      <c r="T50">
        <f>IF(R50=1,C50*S50,0)</f>
      </c>
      <c r="U50">
        <f>IF(R50=1,YEAR(B50),0)</f>
      </c>
      <c r="V50">
        <f>IF(OR(D50=27.5,D50=39),1,0)</f>
      </c>
      <c r="W50">
        <f>IF(AND(AE50=1,S50&lt;=0.5),1,0)</f>
      </c>
      <c r="X50">
        <f>IF(F50="Car",1,0)</f>
      </c>
      <c r="Y50">
        <f>IF(AND(R50=1,OR(V50=0,AND(D50=39,IF(ISNUMBER(G50),G50,0)&gt;0)),W50=0,S50&gt;0.5),1,0)</f>
      </c>
      <c r="Z50">
        <f>IF(X50=1,IF(J50&gt;0,Limits!$B$5,Limits!$B$6)*S50,0)</f>
      </c>
      <c r="AA50">
        <f>IF(Y50=1,MIN(IF(ISNUMBER(G50),MAX(0,G50),0),T50,IF(F50="SUV",Limits!$B$4,T50),IF(X50=1,Z50,T50)),0)</f>
      </c>
      <c r="AB50">
        <f>IF(AND(R50=1,V50=0),T50-K50,0)</f>
      </c>
      <c r="AC50">
        <f>IF(R50=1,IF(MONTH(B50)&gt;=10,1,0),0)</f>
      </c>
      <c r="AD50">
        <f>IF(R50=0,"",IF(V50=1,D50&amp;"-MM"&amp;MONTH(B50),IF(W50=1,"ADS",D50&amp;"")&amp;"-"&amp;IF(I50="MQ","MQ"&amp;ROUNDUP(MONTH(B50)/3,0),"HY")))</f>
      </c>
      <c r="AE50">
        <f>IF(OR(F50="",F50="No"),0,1)</f>
      </c>
      <c r="AF50">
        <f>K50*IF(U50='Form 4562'!$B$3,'Form 4562'!$B$16,1)</f>
      </c>
    </row>
    <row r="51" spans="1:32" x14ac:dyDescent="0.25">
      <c r="B51" s="1"/>
      <c r="C51" s="2"/>
      <c r="E51" s="3"/>
      <c r="G51" s="2"/>
      <c r="I51">
        <f>IF(R51=0,"",IF(V51=1,"MM",IF(IFERROR(SUMPRODUCT(($U$2:$U$201=U51)*$AB$2:$AB$201*$AC$2:$AC$201)/SUMPRODUCT(($U$2:$U$201=U51)*$AB$2:$AB$201),0)&gt;0.4,"MQ","HY")))</f>
      </c>
      <c r="J51" s="3">
        <f>IF(OR(R51=0,V51=1,W51=1),0,IF(ISNUMBER(H51),H51,IF(H51="No",0,IFERROR(VLOOKUP(B51,Limits!$D$2:$E$9,2,1),0))))</f>
      </c>
      <c r="K51" s="2">
        <f>AA51*IF(U51='Form 4562'!$B$3,'Form 4562'!$B$15,1)</f>
      </c>
      <c r="L51" s="2">
        <f>(T51-K51)*J51</f>
      </c>
      <c r="M51" s="2">
        <f>T51-K51-L51</f>
      </c>
      <c r="N51" s="2">
        <f>IF(R51=0,0,IF(AND(('Form 4562'!$B$3-U51+1)&gt;=1,('Form 4562'!$B$3-U51+1)&lt;=40),INDEX(Schedule!$I$51:$AV$51,1,('Form 4562'!$B$3-U51+1)),0))</f>
      </c>
      <c r="O51" s="2">
        <f>IF(R51=0,0,SUMIF(Schedule!$I$1:$AV$1,"&lt;="&amp;('Form 4562'!$B$3-U51+1),Schedule!$I$51:$AV$51))</f>
      </c>
      <c r="P51" s="2">
        <f>T51-O51-(K51-AF51)</f>
      </c>
      <c r="R51">
        <f>IF(AND(ISNUMBER(B51),ISNUMBER(C51)),IF(C51&gt;0,1,0),0)</f>
      </c>
      <c r="S51">
        <f>IF(ISNUMBER(E51),MIN(1,MAX(0,E51)),1)</f>
      </c>
      <c r="T51">
        <f>IF(R51=1,C51*S51,0)</f>
      </c>
      <c r="U51">
        <f>IF(R51=1,YEAR(B51),0)</f>
      </c>
      <c r="V51">
        <f>IF(OR(D51=27.5,D51=39),1,0)</f>
      </c>
      <c r="W51">
        <f>IF(AND(AE51=1,S51&lt;=0.5),1,0)</f>
      </c>
      <c r="X51">
        <f>IF(F51="Car",1,0)</f>
      </c>
      <c r="Y51">
        <f>IF(AND(R51=1,OR(V51=0,AND(D51=39,IF(ISNUMBER(G51),G51,0)&gt;0)),W51=0,S51&gt;0.5),1,0)</f>
      </c>
      <c r="Z51">
        <f>IF(X51=1,IF(J51&gt;0,Limits!$B$5,Limits!$B$6)*S51,0)</f>
      </c>
      <c r="AA51">
        <f>IF(Y51=1,MIN(IF(ISNUMBER(G51),MAX(0,G51),0),T51,IF(F51="SUV",Limits!$B$4,T51),IF(X51=1,Z51,T51)),0)</f>
      </c>
      <c r="AB51">
        <f>IF(AND(R51=1,V51=0),T51-K51,0)</f>
      </c>
      <c r="AC51">
        <f>IF(R51=1,IF(MONTH(B51)&gt;=10,1,0),0)</f>
      </c>
      <c r="AD51">
        <f>IF(R51=0,"",IF(V51=1,D51&amp;"-MM"&amp;MONTH(B51),IF(W51=1,"ADS",D51&amp;"")&amp;"-"&amp;IF(I51="MQ","MQ"&amp;ROUNDUP(MONTH(B51)/3,0),"HY")))</f>
      </c>
      <c r="AE51">
        <f>IF(OR(F51="",F51="No"),0,1)</f>
      </c>
      <c r="AF51">
        <f>K51*IF(U51='Form 4562'!$B$3,'Form 4562'!$B$16,1)</f>
      </c>
    </row>
    <row r="52" spans="1:32" x14ac:dyDescent="0.25">
      <c r="B52" s="1"/>
      <c r="C52" s="2"/>
      <c r="E52" s="3"/>
      <c r="G52" s="2"/>
      <c r="I52">
        <f>IF(R52=0,"",IF(V52=1,"MM",IF(IFERROR(SUMPRODUCT(($U$2:$U$201=U52)*$AB$2:$AB$201*$AC$2:$AC$201)/SUMPRODUCT(($U$2:$U$201=U52)*$AB$2:$AB$201),0)&gt;0.4,"MQ","HY")))</f>
      </c>
      <c r="J52" s="3">
        <f>IF(OR(R52=0,V52=1,W52=1),0,IF(ISNUMBER(H52),H52,IF(H52="No",0,IFERROR(VLOOKUP(B52,Limits!$D$2:$E$9,2,1),0))))</f>
      </c>
      <c r="K52" s="2">
        <f>AA52*IF(U52='Form 4562'!$B$3,'Form 4562'!$B$15,1)</f>
      </c>
      <c r="L52" s="2">
        <f>(T52-K52)*J52</f>
      </c>
      <c r="M52" s="2">
        <f>T52-K52-L52</f>
      </c>
      <c r="N52" s="2">
        <f>IF(R52=0,0,IF(AND(('Form 4562'!$B$3-U52+1)&gt;=1,('Form 4562'!$B$3-U52+1)&lt;=40),INDEX(Schedule!$I$52:$AV$52,1,('Form 4562'!$B$3-U52+1)),0))</f>
      </c>
      <c r="O52" s="2">
        <f>IF(R52=0,0,SUMIF(Schedule!$I$1:$AV$1,"&lt;="&amp;('Form 4562'!$B$3-U52+1),Schedule!$I$52:$AV$52))</f>
      </c>
      <c r="P52" s="2">
        <f>T52-O52-(K52-AF52)</f>
      </c>
      <c r="R52">
        <f>IF(AND(ISNUMBER(B52),ISNUMBER(C52)),IF(C52&gt;0,1,0),0)</f>
      </c>
      <c r="S52">
        <f>IF(ISNUMBER(E52),MIN(1,MAX(0,E52)),1)</f>
      </c>
      <c r="T52">
        <f>IF(R52=1,C52*S52,0)</f>
      </c>
      <c r="U52">
        <f>IF(R52=1,YEAR(B52),0)</f>
      </c>
      <c r="V52">
        <f>IF(OR(D52=27.5,D52=39),1,0)</f>
      </c>
      <c r="W52">
        <f>IF(AND(AE52=1,S52&lt;=0.5),1,0)</f>
      </c>
      <c r="X52">
        <f>IF(F52="Car",1,0)</f>
      </c>
      <c r="Y52">
        <f>IF(AND(R52=1,OR(V52=0,AND(D52=39,IF(ISNUMBER(G52),G52,0)&gt;0)),W52=0,S52&gt;0.5),1,0)</f>
      </c>
      <c r="Z52">
        <f>IF(X52=1,IF(J52&gt;0,Limits!$B$5,Limits!$B$6)*S52,0)</f>
      </c>
      <c r="AA52">
        <f>IF(Y52=1,MIN(IF(ISNUMBER(G52),MAX(0,G52),0),T52,IF(F52="SUV",Limits!$B$4,T52),IF(X52=1,Z52,T52)),0)</f>
      </c>
      <c r="AB52">
        <f>IF(AND(R52=1,V52=0),T52-K52,0)</f>
      </c>
      <c r="AC52">
        <f>IF(R52=1,IF(MONTH(B52)&gt;=10,1,0),0)</f>
      </c>
      <c r="AD52">
        <f>IF(R52=0,"",IF(V52=1,D52&amp;"-MM"&amp;MONTH(B52),IF(W52=1,"ADS",D52&amp;"")&amp;"-"&amp;IF(I52="MQ","MQ"&amp;ROUNDUP(MONTH(B52)/3,0),"HY")))</f>
      </c>
      <c r="AE52">
        <f>IF(OR(F52="",F52="No"),0,1)</f>
      </c>
      <c r="AF52">
        <f>K52*IF(U52='Form 4562'!$B$3,'Form 4562'!$B$16,1)</f>
      </c>
    </row>
    <row r="53" spans="1:32" x14ac:dyDescent="0.25">
      <c r="B53" s="1"/>
      <c r="C53" s="2"/>
      <c r="E53" s="3"/>
      <c r="G53" s="2"/>
      <c r="I53">
        <f>IF(R53=0,"",IF(V53=1,"MM",IF(IFERROR(SUMPRODUCT(($U$2:$U$201=U53)*$AB$2:$AB$201*$AC$2:$AC$201)/SUMPRODUCT(($U$2:$U$201=U53)*$AB$2:$AB$201),0)&gt;0.4,"MQ","HY")))</f>
      </c>
      <c r="J53" s="3">
        <f>IF(OR(R53=0,V53=1,W53=1),0,IF(ISNUMBER(H53),H53,IF(H53="No",0,IFERROR(VLOOKUP(B53,Limits!$D$2:$E$9,2,1),0))))</f>
      </c>
      <c r="K53" s="2">
        <f>AA53*IF(U53='Form 4562'!$B$3,'Form 4562'!$B$15,1)</f>
      </c>
      <c r="L53" s="2">
        <f>(T53-K53)*J53</f>
      </c>
      <c r="M53" s="2">
        <f>T53-K53-L53</f>
      </c>
      <c r="N53" s="2">
        <f>IF(R53=0,0,IF(AND(('Form 4562'!$B$3-U53+1)&gt;=1,('Form 4562'!$B$3-U53+1)&lt;=40),INDEX(Schedule!$I$53:$AV$53,1,('Form 4562'!$B$3-U53+1)),0))</f>
      </c>
      <c r="O53" s="2">
        <f>IF(R53=0,0,SUMIF(Schedule!$I$1:$AV$1,"&lt;="&amp;('Form 4562'!$B$3-U53+1),Schedule!$I$53:$AV$53))</f>
      </c>
      <c r="P53" s="2">
        <f>T53-O53-(K53-AF53)</f>
      </c>
      <c r="R53">
        <f>IF(AND(ISNUMBER(B53),ISNUMBER(C53)),IF(C53&gt;0,1,0),0)</f>
      </c>
      <c r="S53">
        <f>IF(ISNUMBER(E53),MIN(1,MAX(0,E53)),1)</f>
      </c>
      <c r="T53">
        <f>IF(R53=1,C53*S53,0)</f>
      </c>
      <c r="U53">
        <f>IF(R53=1,YEAR(B53),0)</f>
      </c>
      <c r="V53">
        <f>IF(OR(D53=27.5,D53=39),1,0)</f>
      </c>
      <c r="W53">
        <f>IF(AND(AE53=1,S53&lt;=0.5),1,0)</f>
      </c>
      <c r="X53">
        <f>IF(F53="Car",1,0)</f>
      </c>
      <c r="Y53">
        <f>IF(AND(R53=1,OR(V53=0,AND(D53=39,IF(ISNUMBER(G53),G53,0)&gt;0)),W53=0,S53&gt;0.5),1,0)</f>
      </c>
      <c r="Z53">
        <f>IF(X53=1,IF(J53&gt;0,Limits!$B$5,Limits!$B$6)*S53,0)</f>
      </c>
      <c r="AA53">
        <f>IF(Y53=1,MIN(IF(ISNUMBER(G53),MAX(0,G53),0),T53,IF(F53="SUV",Limits!$B$4,T53),IF(X53=1,Z53,T53)),0)</f>
      </c>
      <c r="AB53">
        <f>IF(AND(R53=1,V53=0),T53-K53,0)</f>
      </c>
      <c r="AC53">
        <f>IF(R53=1,IF(MONTH(B53)&gt;=10,1,0),0)</f>
      </c>
      <c r="AD53">
        <f>IF(R53=0,"",IF(V53=1,D53&amp;"-MM"&amp;MONTH(B53),IF(W53=1,"ADS",D53&amp;"")&amp;"-"&amp;IF(I53="MQ","MQ"&amp;ROUNDUP(MONTH(B53)/3,0),"HY")))</f>
      </c>
      <c r="AE53">
        <f>IF(OR(F53="",F53="No"),0,1)</f>
      </c>
      <c r="AF53">
        <f>K53*IF(U53='Form 4562'!$B$3,'Form 4562'!$B$16,1)</f>
      </c>
    </row>
    <row r="54" spans="1:32" x14ac:dyDescent="0.25">
      <c r="B54" s="1"/>
      <c r="C54" s="2"/>
      <c r="E54" s="3"/>
      <c r="G54" s="2"/>
      <c r="I54">
        <f>IF(R54=0,"",IF(V54=1,"MM",IF(IFERROR(SUMPRODUCT(($U$2:$U$201=U54)*$AB$2:$AB$201*$AC$2:$AC$201)/SUMPRODUCT(($U$2:$U$201=U54)*$AB$2:$AB$201),0)&gt;0.4,"MQ","HY")))</f>
      </c>
      <c r="J54" s="3">
        <f>IF(OR(R54=0,V54=1,W54=1),0,IF(ISNUMBER(H54),H54,IF(H54="No",0,IFERROR(VLOOKUP(B54,Limits!$D$2:$E$9,2,1),0))))</f>
      </c>
      <c r="K54" s="2">
        <f>AA54*IF(U54='Form 4562'!$B$3,'Form 4562'!$B$15,1)</f>
      </c>
      <c r="L54" s="2">
        <f>(T54-K54)*J54</f>
      </c>
      <c r="M54" s="2">
        <f>T54-K54-L54</f>
      </c>
      <c r="N54" s="2">
        <f>IF(R54=0,0,IF(AND(('Form 4562'!$B$3-U54+1)&gt;=1,('Form 4562'!$B$3-U54+1)&lt;=40),INDEX(Schedule!$I$54:$AV$54,1,('Form 4562'!$B$3-U54+1)),0))</f>
      </c>
      <c r="O54" s="2">
        <f>IF(R54=0,0,SUMIF(Schedule!$I$1:$AV$1,"&lt;="&amp;('Form 4562'!$B$3-U54+1),Schedule!$I$54:$AV$54))</f>
      </c>
      <c r="P54" s="2">
        <f>T54-O54-(K54-AF54)</f>
      </c>
      <c r="R54">
        <f>IF(AND(ISNUMBER(B54),ISNUMBER(C54)),IF(C54&gt;0,1,0),0)</f>
      </c>
      <c r="S54">
        <f>IF(ISNUMBER(E54),MIN(1,MAX(0,E54)),1)</f>
      </c>
      <c r="T54">
        <f>IF(R54=1,C54*S54,0)</f>
      </c>
      <c r="U54">
        <f>IF(R54=1,YEAR(B54),0)</f>
      </c>
      <c r="V54">
        <f>IF(OR(D54=27.5,D54=39),1,0)</f>
      </c>
      <c r="W54">
        <f>IF(AND(AE54=1,S54&lt;=0.5),1,0)</f>
      </c>
      <c r="X54">
        <f>IF(F54="Car",1,0)</f>
      </c>
      <c r="Y54">
        <f>IF(AND(R54=1,OR(V54=0,AND(D54=39,IF(ISNUMBER(G54),G54,0)&gt;0)),W54=0,S54&gt;0.5),1,0)</f>
      </c>
      <c r="Z54">
        <f>IF(X54=1,IF(J54&gt;0,Limits!$B$5,Limits!$B$6)*S54,0)</f>
      </c>
      <c r="AA54">
        <f>IF(Y54=1,MIN(IF(ISNUMBER(G54),MAX(0,G54),0),T54,IF(F54="SUV",Limits!$B$4,T54),IF(X54=1,Z54,T54)),0)</f>
      </c>
      <c r="AB54">
        <f>IF(AND(R54=1,V54=0),T54-K54,0)</f>
      </c>
      <c r="AC54">
        <f>IF(R54=1,IF(MONTH(B54)&gt;=10,1,0),0)</f>
      </c>
      <c r="AD54">
        <f>IF(R54=0,"",IF(V54=1,D54&amp;"-MM"&amp;MONTH(B54),IF(W54=1,"ADS",D54&amp;"")&amp;"-"&amp;IF(I54="MQ","MQ"&amp;ROUNDUP(MONTH(B54)/3,0),"HY")))</f>
      </c>
      <c r="AE54">
        <f>IF(OR(F54="",F54="No"),0,1)</f>
      </c>
      <c r="AF54">
        <f>K54*IF(U54='Form 4562'!$B$3,'Form 4562'!$B$16,1)</f>
      </c>
    </row>
    <row r="55" spans="1:32" x14ac:dyDescent="0.25">
      <c r="B55" s="1"/>
      <c r="C55" s="2"/>
      <c r="E55" s="3"/>
      <c r="G55" s="2"/>
      <c r="I55">
        <f>IF(R55=0,"",IF(V55=1,"MM",IF(IFERROR(SUMPRODUCT(($U$2:$U$201=U55)*$AB$2:$AB$201*$AC$2:$AC$201)/SUMPRODUCT(($U$2:$U$201=U55)*$AB$2:$AB$201),0)&gt;0.4,"MQ","HY")))</f>
      </c>
      <c r="J55" s="3">
        <f>IF(OR(R55=0,V55=1,W55=1),0,IF(ISNUMBER(H55),H55,IF(H55="No",0,IFERROR(VLOOKUP(B55,Limits!$D$2:$E$9,2,1),0))))</f>
      </c>
      <c r="K55" s="2">
        <f>AA55*IF(U55='Form 4562'!$B$3,'Form 4562'!$B$15,1)</f>
      </c>
      <c r="L55" s="2">
        <f>(T55-K55)*J55</f>
      </c>
      <c r="M55" s="2">
        <f>T55-K55-L55</f>
      </c>
      <c r="N55" s="2">
        <f>IF(R55=0,0,IF(AND(('Form 4562'!$B$3-U55+1)&gt;=1,('Form 4562'!$B$3-U55+1)&lt;=40),INDEX(Schedule!$I$55:$AV$55,1,('Form 4562'!$B$3-U55+1)),0))</f>
      </c>
      <c r="O55" s="2">
        <f>IF(R55=0,0,SUMIF(Schedule!$I$1:$AV$1,"&lt;="&amp;('Form 4562'!$B$3-U55+1),Schedule!$I$55:$AV$55))</f>
      </c>
      <c r="P55" s="2">
        <f>T55-O55-(K55-AF55)</f>
      </c>
      <c r="R55">
        <f>IF(AND(ISNUMBER(B55),ISNUMBER(C55)),IF(C55&gt;0,1,0),0)</f>
      </c>
      <c r="S55">
        <f>IF(ISNUMBER(E55),MIN(1,MAX(0,E55)),1)</f>
      </c>
      <c r="T55">
        <f>IF(R55=1,C55*S55,0)</f>
      </c>
      <c r="U55">
        <f>IF(R55=1,YEAR(B55),0)</f>
      </c>
      <c r="V55">
        <f>IF(OR(D55=27.5,D55=39),1,0)</f>
      </c>
      <c r="W55">
        <f>IF(AND(AE55=1,S55&lt;=0.5),1,0)</f>
      </c>
      <c r="X55">
        <f>IF(F55="Car",1,0)</f>
      </c>
      <c r="Y55">
        <f>IF(AND(R55=1,OR(V55=0,AND(D55=39,IF(ISNUMBER(G55),G55,0)&gt;0)),W55=0,S55&gt;0.5),1,0)</f>
      </c>
      <c r="Z55">
        <f>IF(X55=1,IF(J55&gt;0,Limits!$B$5,Limits!$B$6)*S55,0)</f>
      </c>
      <c r="AA55">
        <f>IF(Y55=1,MIN(IF(ISNUMBER(G55),MAX(0,G55),0),T55,IF(F55="SUV",Limits!$B$4,T55),IF(X55=1,Z55,T55)),0)</f>
      </c>
      <c r="AB55">
        <f>IF(AND(R55=1,V55=0),T55-K55,0)</f>
      </c>
      <c r="AC55">
        <f>IF(R55=1,IF(MONTH(B55)&gt;=10,1,0),0)</f>
      </c>
      <c r="AD55">
        <f>IF(R55=0,"",IF(V55=1,D55&amp;"-MM"&amp;MONTH(B55),IF(W55=1,"ADS",D55&amp;"")&amp;"-"&amp;IF(I55="MQ","MQ"&amp;ROUNDUP(MONTH(B55)/3,0),"HY")))</f>
      </c>
      <c r="AE55">
        <f>IF(OR(F55="",F55="No"),0,1)</f>
      </c>
      <c r="AF55">
        <f>K55*IF(U55='Form 4562'!$B$3,'Form 4562'!$B$16,1)</f>
      </c>
    </row>
    <row r="56" spans="1:32" x14ac:dyDescent="0.25">
      <c r="B56" s="1"/>
      <c r="C56" s="2"/>
      <c r="E56" s="3"/>
      <c r="G56" s="2"/>
      <c r="I56">
        <f>IF(R56=0,"",IF(V56=1,"MM",IF(IFERROR(SUMPRODUCT(($U$2:$U$201=U56)*$AB$2:$AB$201*$AC$2:$AC$201)/SUMPRODUCT(($U$2:$U$201=U56)*$AB$2:$AB$201),0)&gt;0.4,"MQ","HY")))</f>
      </c>
      <c r="J56" s="3">
        <f>IF(OR(R56=0,V56=1,W56=1),0,IF(ISNUMBER(H56),H56,IF(H56="No",0,IFERROR(VLOOKUP(B56,Limits!$D$2:$E$9,2,1),0))))</f>
      </c>
      <c r="K56" s="2">
        <f>AA56*IF(U56='Form 4562'!$B$3,'Form 4562'!$B$15,1)</f>
      </c>
      <c r="L56" s="2">
        <f>(T56-K56)*J56</f>
      </c>
      <c r="M56" s="2">
        <f>T56-K56-L56</f>
      </c>
      <c r="N56" s="2">
        <f>IF(R56=0,0,IF(AND(('Form 4562'!$B$3-U56+1)&gt;=1,('Form 4562'!$B$3-U56+1)&lt;=40),INDEX(Schedule!$I$56:$AV$56,1,('Form 4562'!$B$3-U56+1)),0))</f>
      </c>
      <c r="O56" s="2">
        <f>IF(R56=0,0,SUMIF(Schedule!$I$1:$AV$1,"&lt;="&amp;('Form 4562'!$B$3-U56+1),Schedule!$I$56:$AV$56))</f>
      </c>
      <c r="P56" s="2">
        <f>T56-O56-(K56-AF56)</f>
      </c>
      <c r="R56">
        <f>IF(AND(ISNUMBER(B56),ISNUMBER(C56)),IF(C56&gt;0,1,0),0)</f>
      </c>
      <c r="S56">
        <f>IF(ISNUMBER(E56),MIN(1,MAX(0,E56)),1)</f>
      </c>
      <c r="T56">
        <f>IF(R56=1,C56*S56,0)</f>
      </c>
      <c r="U56">
        <f>IF(R56=1,YEAR(B56),0)</f>
      </c>
      <c r="V56">
        <f>IF(OR(D56=27.5,D56=39),1,0)</f>
      </c>
      <c r="W56">
        <f>IF(AND(AE56=1,S56&lt;=0.5),1,0)</f>
      </c>
      <c r="X56">
        <f>IF(F56="Car",1,0)</f>
      </c>
      <c r="Y56">
        <f>IF(AND(R56=1,OR(V56=0,AND(D56=39,IF(ISNUMBER(G56),G56,0)&gt;0)),W56=0,S56&gt;0.5),1,0)</f>
      </c>
      <c r="Z56">
        <f>IF(X56=1,IF(J56&gt;0,Limits!$B$5,Limits!$B$6)*S56,0)</f>
      </c>
      <c r="AA56">
        <f>IF(Y56=1,MIN(IF(ISNUMBER(G56),MAX(0,G56),0),T56,IF(F56="SUV",Limits!$B$4,T56),IF(X56=1,Z56,T56)),0)</f>
      </c>
      <c r="AB56">
        <f>IF(AND(R56=1,V56=0),T56-K56,0)</f>
      </c>
      <c r="AC56">
        <f>IF(R56=1,IF(MONTH(B56)&gt;=10,1,0),0)</f>
      </c>
      <c r="AD56">
        <f>IF(R56=0,"",IF(V56=1,D56&amp;"-MM"&amp;MONTH(B56),IF(W56=1,"ADS",D56&amp;"")&amp;"-"&amp;IF(I56="MQ","MQ"&amp;ROUNDUP(MONTH(B56)/3,0),"HY")))</f>
      </c>
      <c r="AE56">
        <f>IF(OR(F56="",F56="No"),0,1)</f>
      </c>
      <c r="AF56">
        <f>K56*IF(U56='Form 4562'!$B$3,'Form 4562'!$B$16,1)</f>
      </c>
    </row>
    <row r="57" spans="1:32" x14ac:dyDescent="0.25">
      <c r="B57" s="1"/>
      <c r="C57" s="2"/>
      <c r="E57" s="3"/>
      <c r="G57" s="2"/>
      <c r="I57">
        <f>IF(R57=0,"",IF(V57=1,"MM",IF(IFERROR(SUMPRODUCT(($U$2:$U$201=U57)*$AB$2:$AB$201*$AC$2:$AC$201)/SUMPRODUCT(($U$2:$U$201=U57)*$AB$2:$AB$201),0)&gt;0.4,"MQ","HY")))</f>
      </c>
      <c r="J57" s="3">
        <f>IF(OR(R57=0,V57=1,W57=1),0,IF(ISNUMBER(H57),H57,IF(H57="No",0,IFERROR(VLOOKUP(B57,Limits!$D$2:$E$9,2,1),0))))</f>
      </c>
      <c r="K57" s="2">
        <f>AA57*IF(U57='Form 4562'!$B$3,'Form 4562'!$B$15,1)</f>
      </c>
      <c r="L57" s="2">
        <f>(T57-K57)*J57</f>
      </c>
      <c r="M57" s="2">
        <f>T57-K57-L57</f>
      </c>
      <c r="N57" s="2">
        <f>IF(R57=0,0,IF(AND(('Form 4562'!$B$3-U57+1)&gt;=1,('Form 4562'!$B$3-U57+1)&lt;=40),INDEX(Schedule!$I$57:$AV$57,1,('Form 4562'!$B$3-U57+1)),0))</f>
      </c>
      <c r="O57" s="2">
        <f>IF(R57=0,0,SUMIF(Schedule!$I$1:$AV$1,"&lt;="&amp;('Form 4562'!$B$3-U57+1),Schedule!$I$57:$AV$57))</f>
      </c>
      <c r="P57" s="2">
        <f>T57-O57-(K57-AF57)</f>
      </c>
      <c r="R57">
        <f>IF(AND(ISNUMBER(B57),ISNUMBER(C57)),IF(C57&gt;0,1,0),0)</f>
      </c>
      <c r="S57">
        <f>IF(ISNUMBER(E57),MIN(1,MAX(0,E57)),1)</f>
      </c>
      <c r="T57">
        <f>IF(R57=1,C57*S57,0)</f>
      </c>
      <c r="U57">
        <f>IF(R57=1,YEAR(B57),0)</f>
      </c>
      <c r="V57">
        <f>IF(OR(D57=27.5,D57=39),1,0)</f>
      </c>
      <c r="W57">
        <f>IF(AND(AE57=1,S57&lt;=0.5),1,0)</f>
      </c>
      <c r="X57">
        <f>IF(F57="Car",1,0)</f>
      </c>
      <c r="Y57">
        <f>IF(AND(R57=1,OR(V57=0,AND(D57=39,IF(ISNUMBER(G57),G57,0)&gt;0)),W57=0,S57&gt;0.5),1,0)</f>
      </c>
      <c r="Z57">
        <f>IF(X57=1,IF(J57&gt;0,Limits!$B$5,Limits!$B$6)*S57,0)</f>
      </c>
      <c r="AA57">
        <f>IF(Y57=1,MIN(IF(ISNUMBER(G57),MAX(0,G57),0),T57,IF(F57="SUV",Limits!$B$4,T57),IF(X57=1,Z57,T57)),0)</f>
      </c>
      <c r="AB57">
        <f>IF(AND(R57=1,V57=0),T57-K57,0)</f>
      </c>
      <c r="AC57">
        <f>IF(R57=1,IF(MONTH(B57)&gt;=10,1,0),0)</f>
      </c>
      <c r="AD57">
        <f>IF(R57=0,"",IF(V57=1,D57&amp;"-MM"&amp;MONTH(B57),IF(W57=1,"ADS",D57&amp;"")&amp;"-"&amp;IF(I57="MQ","MQ"&amp;ROUNDUP(MONTH(B57)/3,0),"HY")))</f>
      </c>
      <c r="AE57">
        <f>IF(OR(F57="",F57="No"),0,1)</f>
      </c>
      <c r="AF57">
        <f>K57*IF(U57='Form 4562'!$B$3,'Form 4562'!$B$16,1)</f>
      </c>
    </row>
    <row r="58" spans="1:32" x14ac:dyDescent="0.25">
      <c r="B58" s="1"/>
      <c r="C58" s="2"/>
      <c r="E58" s="3"/>
      <c r="G58" s="2"/>
      <c r="I58">
        <f>IF(R58=0,"",IF(V58=1,"MM",IF(IFERROR(SUMPRODUCT(($U$2:$U$201=U58)*$AB$2:$AB$201*$AC$2:$AC$201)/SUMPRODUCT(($U$2:$U$201=U58)*$AB$2:$AB$201),0)&gt;0.4,"MQ","HY")))</f>
      </c>
      <c r="J58" s="3">
        <f>IF(OR(R58=0,V58=1,W58=1),0,IF(ISNUMBER(H58),H58,IF(H58="No",0,IFERROR(VLOOKUP(B58,Limits!$D$2:$E$9,2,1),0))))</f>
      </c>
      <c r="K58" s="2">
        <f>AA58*IF(U58='Form 4562'!$B$3,'Form 4562'!$B$15,1)</f>
      </c>
      <c r="L58" s="2">
        <f>(T58-K58)*J58</f>
      </c>
      <c r="M58" s="2">
        <f>T58-K58-L58</f>
      </c>
      <c r="N58" s="2">
        <f>IF(R58=0,0,IF(AND(('Form 4562'!$B$3-U58+1)&gt;=1,('Form 4562'!$B$3-U58+1)&lt;=40),INDEX(Schedule!$I$58:$AV$58,1,('Form 4562'!$B$3-U58+1)),0))</f>
      </c>
      <c r="O58" s="2">
        <f>IF(R58=0,0,SUMIF(Schedule!$I$1:$AV$1,"&lt;="&amp;('Form 4562'!$B$3-U58+1),Schedule!$I$58:$AV$58))</f>
      </c>
      <c r="P58" s="2">
        <f>T58-O58-(K58-AF58)</f>
      </c>
      <c r="R58">
        <f>IF(AND(ISNUMBER(B58),ISNUMBER(C58)),IF(C58&gt;0,1,0),0)</f>
      </c>
      <c r="S58">
        <f>IF(ISNUMBER(E58),MIN(1,MAX(0,E58)),1)</f>
      </c>
      <c r="T58">
        <f>IF(R58=1,C58*S58,0)</f>
      </c>
      <c r="U58">
        <f>IF(R58=1,YEAR(B58),0)</f>
      </c>
      <c r="V58">
        <f>IF(OR(D58=27.5,D58=39),1,0)</f>
      </c>
      <c r="W58">
        <f>IF(AND(AE58=1,S58&lt;=0.5),1,0)</f>
      </c>
      <c r="X58">
        <f>IF(F58="Car",1,0)</f>
      </c>
      <c r="Y58">
        <f>IF(AND(R58=1,OR(V58=0,AND(D58=39,IF(ISNUMBER(G58),G58,0)&gt;0)),W58=0,S58&gt;0.5),1,0)</f>
      </c>
      <c r="Z58">
        <f>IF(X58=1,IF(J58&gt;0,Limits!$B$5,Limits!$B$6)*S58,0)</f>
      </c>
      <c r="AA58">
        <f>IF(Y58=1,MIN(IF(ISNUMBER(G58),MAX(0,G58),0),T58,IF(F58="SUV",Limits!$B$4,T58),IF(X58=1,Z58,T58)),0)</f>
      </c>
      <c r="AB58">
        <f>IF(AND(R58=1,V58=0),T58-K58,0)</f>
      </c>
      <c r="AC58">
        <f>IF(R58=1,IF(MONTH(B58)&gt;=10,1,0),0)</f>
      </c>
      <c r="AD58">
        <f>IF(R58=0,"",IF(V58=1,D58&amp;"-MM"&amp;MONTH(B58),IF(W58=1,"ADS",D58&amp;"")&amp;"-"&amp;IF(I58="MQ","MQ"&amp;ROUNDUP(MONTH(B58)/3,0),"HY")))</f>
      </c>
      <c r="AE58">
        <f>IF(OR(F58="",F58="No"),0,1)</f>
      </c>
      <c r="AF58">
        <f>K58*IF(U58='Form 4562'!$B$3,'Form 4562'!$B$16,1)</f>
      </c>
    </row>
    <row r="59" spans="1:32" x14ac:dyDescent="0.25">
      <c r="B59" s="1"/>
      <c r="C59" s="2"/>
      <c r="E59" s="3"/>
      <c r="G59" s="2"/>
      <c r="I59">
        <f>IF(R59=0,"",IF(V59=1,"MM",IF(IFERROR(SUMPRODUCT(($U$2:$U$201=U59)*$AB$2:$AB$201*$AC$2:$AC$201)/SUMPRODUCT(($U$2:$U$201=U59)*$AB$2:$AB$201),0)&gt;0.4,"MQ","HY")))</f>
      </c>
      <c r="J59" s="3">
        <f>IF(OR(R59=0,V59=1,W59=1),0,IF(ISNUMBER(H59),H59,IF(H59="No",0,IFERROR(VLOOKUP(B59,Limits!$D$2:$E$9,2,1),0))))</f>
      </c>
      <c r="K59" s="2">
        <f>AA59*IF(U59='Form 4562'!$B$3,'Form 4562'!$B$15,1)</f>
      </c>
      <c r="L59" s="2">
        <f>(T59-K59)*J59</f>
      </c>
      <c r="M59" s="2">
        <f>T59-K59-L59</f>
      </c>
      <c r="N59" s="2">
        <f>IF(R59=0,0,IF(AND(('Form 4562'!$B$3-U59+1)&gt;=1,('Form 4562'!$B$3-U59+1)&lt;=40),INDEX(Schedule!$I$59:$AV$59,1,('Form 4562'!$B$3-U59+1)),0))</f>
      </c>
      <c r="O59" s="2">
        <f>IF(R59=0,0,SUMIF(Schedule!$I$1:$AV$1,"&lt;="&amp;('Form 4562'!$B$3-U59+1),Schedule!$I$59:$AV$59))</f>
      </c>
      <c r="P59" s="2">
        <f>T59-O59-(K59-AF59)</f>
      </c>
      <c r="R59">
        <f>IF(AND(ISNUMBER(B59),ISNUMBER(C59)),IF(C59&gt;0,1,0),0)</f>
      </c>
      <c r="S59">
        <f>IF(ISNUMBER(E59),MIN(1,MAX(0,E59)),1)</f>
      </c>
      <c r="T59">
        <f>IF(R59=1,C59*S59,0)</f>
      </c>
      <c r="U59">
        <f>IF(R59=1,YEAR(B59),0)</f>
      </c>
      <c r="V59">
        <f>IF(OR(D59=27.5,D59=39),1,0)</f>
      </c>
      <c r="W59">
        <f>IF(AND(AE59=1,S59&lt;=0.5),1,0)</f>
      </c>
      <c r="X59">
        <f>IF(F59="Car",1,0)</f>
      </c>
      <c r="Y59">
        <f>IF(AND(R59=1,OR(V59=0,AND(D59=39,IF(ISNUMBER(G59),G59,0)&gt;0)),W59=0,S59&gt;0.5),1,0)</f>
      </c>
      <c r="Z59">
        <f>IF(X59=1,IF(J59&gt;0,Limits!$B$5,Limits!$B$6)*S59,0)</f>
      </c>
      <c r="AA59">
        <f>IF(Y59=1,MIN(IF(ISNUMBER(G59),MAX(0,G59),0),T59,IF(F59="SUV",Limits!$B$4,T59),IF(X59=1,Z59,T59)),0)</f>
      </c>
      <c r="AB59">
        <f>IF(AND(R59=1,V59=0),T59-K59,0)</f>
      </c>
      <c r="AC59">
        <f>IF(R59=1,IF(MONTH(B59)&gt;=10,1,0),0)</f>
      </c>
      <c r="AD59">
        <f>IF(R59=0,"",IF(V59=1,D59&amp;"-MM"&amp;MONTH(B59),IF(W59=1,"ADS",D59&amp;"")&amp;"-"&amp;IF(I59="MQ","MQ"&amp;ROUNDUP(MONTH(B59)/3,0),"HY")))</f>
      </c>
      <c r="AE59">
        <f>IF(OR(F59="",F59="No"),0,1)</f>
      </c>
      <c r="AF59">
        <f>K59*IF(U59='Form 4562'!$B$3,'Form 4562'!$B$16,1)</f>
      </c>
    </row>
    <row r="60" spans="1:32" x14ac:dyDescent="0.25">
      <c r="B60" s="1"/>
      <c r="C60" s="2"/>
      <c r="E60" s="3"/>
      <c r="G60" s="2"/>
      <c r="I60">
        <f>IF(R60=0,"",IF(V60=1,"MM",IF(IFERROR(SUMPRODUCT(($U$2:$U$201=U60)*$AB$2:$AB$201*$AC$2:$AC$201)/SUMPRODUCT(($U$2:$U$201=U60)*$AB$2:$AB$201),0)&gt;0.4,"MQ","HY")))</f>
      </c>
      <c r="J60" s="3">
        <f>IF(OR(R60=0,V60=1,W60=1),0,IF(ISNUMBER(H60),H60,IF(H60="No",0,IFERROR(VLOOKUP(B60,Limits!$D$2:$E$9,2,1),0))))</f>
      </c>
      <c r="K60" s="2">
        <f>AA60*IF(U60='Form 4562'!$B$3,'Form 4562'!$B$15,1)</f>
      </c>
      <c r="L60" s="2">
        <f>(T60-K60)*J60</f>
      </c>
      <c r="M60" s="2">
        <f>T60-K60-L60</f>
      </c>
      <c r="N60" s="2">
        <f>IF(R60=0,0,IF(AND(('Form 4562'!$B$3-U60+1)&gt;=1,('Form 4562'!$B$3-U60+1)&lt;=40),INDEX(Schedule!$I$60:$AV$60,1,('Form 4562'!$B$3-U60+1)),0))</f>
      </c>
      <c r="O60" s="2">
        <f>IF(R60=0,0,SUMIF(Schedule!$I$1:$AV$1,"&lt;="&amp;('Form 4562'!$B$3-U60+1),Schedule!$I$60:$AV$60))</f>
      </c>
      <c r="P60" s="2">
        <f>T60-O60-(K60-AF60)</f>
      </c>
      <c r="R60">
        <f>IF(AND(ISNUMBER(B60),ISNUMBER(C60)),IF(C60&gt;0,1,0),0)</f>
      </c>
      <c r="S60">
        <f>IF(ISNUMBER(E60),MIN(1,MAX(0,E60)),1)</f>
      </c>
      <c r="T60">
        <f>IF(R60=1,C60*S60,0)</f>
      </c>
      <c r="U60">
        <f>IF(R60=1,YEAR(B60),0)</f>
      </c>
      <c r="V60">
        <f>IF(OR(D60=27.5,D60=39),1,0)</f>
      </c>
      <c r="W60">
        <f>IF(AND(AE60=1,S60&lt;=0.5),1,0)</f>
      </c>
      <c r="X60">
        <f>IF(F60="Car",1,0)</f>
      </c>
      <c r="Y60">
        <f>IF(AND(R60=1,OR(V60=0,AND(D60=39,IF(ISNUMBER(G60),G60,0)&gt;0)),W60=0,S60&gt;0.5),1,0)</f>
      </c>
      <c r="Z60">
        <f>IF(X60=1,IF(J60&gt;0,Limits!$B$5,Limits!$B$6)*S60,0)</f>
      </c>
      <c r="AA60">
        <f>IF(Y60=1,MIN(IF(ISNUMBER(G60),MAX(0,G60),0),T60,IF(F60="SUV",Limits!$B$4,T60),IF(X60=1,Z60,T60)),0)</f>
      </c>
      <c r="AB60">
        <f>IF(AND(R60=1,V60=0),T60-K60,0)</f>
      </c>
      <c r="AC60">
        <f>IF(R60=1,IF(MONTH(B60)&gt;=10,1,0),0)</f>
      </c>
      <c r="AD60">
        <f>IF(R60=0,"",IF(V60=1,D60&amp;"-MM"&amp;MONTH(B60),IF(W60=1,"ADS",D60&amp;"")&amp;"-"&amp;IF(I60="MQ","MQ"&amp;ROUNDUP(MONTH(B60)/3,0),"HY")))</f>
      </c>
      <c r="AE60">
        <f>IF(OR(F60="",F60="No"),0,1)</f>
      </c>
      <c r="AF60">
        <f>K60*IF(U60='Form 4562'!$B$3,'Form 4562'!$B$16,1)</f>
      </c>
    </row>
    <row r="61" spans="1:32" x14ac:dyDescent="0.25">
      <c r="B61" s="1"/>
      <c r="C61" s="2"/>
      <c r="E61" s="3"/>
      <c r="G61" s="2"/>
      <c r="I61">
        <f>IF(R61=0,"",IF(V61=1,"MM",IF(IFERROR(SUMPRODUCT(($U$2:$U$201=U61)*$AB$2:$AB$201*$AC$2:$AC$201)/SUMPRODUCT(($U$2:$U$201=U61)*$AB$2:$AB$201),0)&gt;0.4,"MQ","HY")))</f>
      </c>
      <c r="J61" s="3">
        <f>IF(OR(R61=0,V61=1,W61=1),0,IF(ISNUMBER(H61),H61,IF(H61="No",0,IFERROR(VLOOKUP(B61,Limits!$D$2:$E$9,2,1),0))))</f>
      </c>
      <c r="K61" s="2">
        <f>AA61*IF(U61='Form 4562'!$B$3,'Form 4562'!$B$15,1)</f>
      </c>
      <c r="L61" s="2">
        <f>(T61-K61)*J61</f>
      </c>
      <c r="M61" s="2">
        <f>T61-K61-L61</f>
      </c>
      <c r="N61" s="2">
        <f>IF(R61=0,0,IF(AND(('Form 4562'!$B$3-U61+1)&gt;=1,('Form 4562'!$B$3-U61+1)&lt;=40),INDEX(Schedule!$I$61:$AV$61,1,('Form 4562'!$B$3-U61+1)),0))</f>
      </c>
      <c r="O61" s="2">
        <f>IF(R61=0,0,SUMIF(Schedule!$I$1:$AV$1,"&lt;="&amp;('Form 4562'!$B$3-U61+1),Schedule!$I$61:$AV$61))</f>
      </c>
      <c r="P61" s="2">
        <f>T61-O61-(K61-AF61)</f>
      </c>
      <c r="R61">
        <f>IF(AND(ISNUMBER(B61),ISNUMBER(C61)),IF(C61&gt;0,1,0),0)</f>
      </c>
      <c r="S61">
        <f>IF(ISNUMBER(E61),MIN(1,MAX(0,E61)),1)</f>
      </c>
      <c r="T61">
        <f>IF(R61=1,C61*S61,0)</f>
      </c>
      <c r="U61">
        <f>IF(R61=1,YEAR(B61),0)</f>
      </c>
      <c r="V61">
        <f>IF(OR(D61=27.5,D61=39),1,0)</f>
      </c>
      <c r="W61">
        <f>IF(AND(AE61=1,S61&lt;=0.5),1,0)</f>
      </c>
      <c r="X61">
        <f>IF(F61="Car",1,0)</f>
      </c>
      <c r="Y61">
        <f>IF(AND(R61=1,OR(V61=0,AND(D61=39,IF(ISNUMBER(G61),G61,0)&gt;0)),W61=0,S61&gt;0.5),1,0)</f>
      </c>
      <c r="Z61">
        <f>IF(X61=1,IF(J61&gt;0,Limits!$B$5,Limits!$B$6)*S61,0)</f>
      </c>
      <c r="AA61">
        <f>IF(Y61=1,MIN(IF(ISNUMBER(G61),MAX(0,G61),0),T61,IF(F61="SUV",Limits!$B$4,T61),IF(X61=1,Z61,T61)),0)</f>
      </c>
      <c r="AB61">
        <f>IF(AND(R61=1,V61=0),T61-K61,0)</f>
      </c>
      <c r="AC61">
        <f>IF(R61=1,IF(MONTH(B61)&gt;=10,1,0),0)</f>
      </c>
      <c r="AD61">
        <f>IF(R61=0,"",IF(V61=1,D61&amp;"-MM"&amp;MONTH(B61),IF(W61=1,"ADS",D61&amp;"")&amp;"-"&amp;IF(I61="MQ","MQ"&amp;ROUNDUP(MONTH(B61)/3,0),"HY")))</f>
      </c>
      <c r="AE61">
        <f>IF(OR(F61="",F61="No"),0,1)</f>
      </c>
      <c r="AF61">
        <f>K61*IF(U61='Form 4562'!$B$3,'Form 4562'!$B$16,1)</f>
      </c>
    </row>
    <row r="62" spans="1:32" x14ac:dyDescent="0.25">
      <c r="B62" s="1"/>
      <c r="C62" s="2"/>
      <c r="E62" s="3"/>
      <c r="G62" s="2"/>
      <c r="I62">
        <f>IF(R62=0,"",IF(V62=1,"MM",IF(IFERROR(SUMPRODUCT(($U$2:$U$201=U62)*$AB$2:$AB$201*$AC$2:$AC$201)/SUMPRODUCT(($U$2:$U$201=U62)*$AB$2:$AB$201),0)&gt;0.4,"MQ","HY")))</f>
      </c>
      <c r="J62" s="3">
        <f>IF(OR(R62=0,V62=1,W62=1),0,IF(ISNUMBER(H62),H62,IF(H62="No",0,IFERROR(VLOOKUP(B62,Limits!$D$2:$E$9,2,1),0))))</f>
      </c>
      <c r="K62" s="2">
        <f>AA62*IF(U62='Form 4562'!$B$3,'Form 4562'!$B$15,1)</f>
      </c>
      <c r="L62" s="2">
        <f>(T62-K62)*J62</f>
      </c>
      <c r="M62" s="2">
        <f>T62-K62-L62</f>
      </c>
      <c r="N62" s="2">
        <f>IF(R62=0,0,IF(AND(('Form 4562'!$B$3-U62+1)&gt;=1,('Form 4562'!$B$3-U62+1)&lt;=40),INDEX(Schedule!$I$62:$AV$62,1,('Form 4562'!$B$3-U62+1)),0))</f>
      </c>
      <c r="O62" s="2">
        <f>IF(R62=0,0,SUMIF(Schedule!$I$1:$AV$1,"&lt;="&amp;('Form 4562'!$B$3-U62+1),Schedule!$I$62:$AV$62))</f>
      </c>
      <c r="P62" s="2">
        <f>T62-O62-(K62-AF62)</f>
      </c>
      <c r="R62">
        <f>IF(AND(ISNUMBER(B62),ISNUMBER(C62)),IF(C62&gt;0,1,0),0)</f>
      </c>
      <c r="S62">
        <f>IF(ISNUMBER(E62),MIN(1,MAX(0,E62)),1)</f>
      </c>
      <c r="T62">
        <f>IF(R62=1,C62*S62,0)</f>
      </c>
      <c r="U62">
        <f>IF(R62=1,YEAR(B62),0)</f>
      </c>
      <c r="V62">
        <f>IF(OR(D62=27.5,D62=39),1,0)</f>
      </c>
      <c r="W62">
        <f>IF(AND(AE62=1,S62&lt;=0.5),1,0)</f>
      </c>
      <c r="X62">
        <f>IF(F62="Car",1,0)</f>
      </c>
      <c r="Y62">
        <f>IF(AND(R62=1,OR(V62=0,AND(D62=39,IF(ISNUMBER(G62),G62,0)&gt;0)),W62=0,S62&gt;0.5),1,0)</f>
      </c>
      <c r="Z62">
        <f>IF(X62=1,IF(J62&gt;0,Limits!$B$5,Limits!$B$6)*S62,0)</f>
      </c>
      <c r="AA62">
        <f>IF(Y62=1,MIN(IF(ISNUMBER(G62),MAX(0,G62),0),T62,IF(F62="SUV",Limits!$B$4,T62),IF(X62=1,Z62,T62)),0)</f>
      </c>
      <c r="AB62">
        <f>IF(AND(R62=1,V62=0),T62-K62,0)</f>
      </c>
      <c r="AC62">
        <f>IF(R62=1,IF(MONTH(B62)&gt;=10,1,0),0)</f>
      </c>
      <c r="AD62">
        <f>IF(R62=0,"",IF(V62=1,D62&amp;"-MM"&amp;MONTH(B62),IF(W62=1,"ADS",D62&amp;"")&amp;"-"&amp;IF(I62="MQ","MQ"&amp;ROUNDUP(MONTH(B62)/3,0),"HY")))</f>
      </c>
      <c r="AE62">
        <f>IF(OR(F62="",F62="No"),0,1)</f>
      </c>
      <c r="AF62">
        <f>K62*IF(U62='Form 4562'!$B$3,'Form 4562'!$B$16,1)</f>
      </c>
    </row>
    <row r="63" spans="1:32" x14ac:dyDescent="0.25">
      <c r="B63" s="1"/>
      <c r="C63" s="2"/>
      <c r="E63" s="3"/>
      <c r="G63" s="2"/>
      <c r="I63">
        <f>IF(R63=0,"",IF(V63=1,"MM",IF(IFERROR(SUMPRODUCT(($U$2:$U$201=U63)*$AB$2:$AB$201*$AC$2:$AC$201)/SUMPRODUCT(($U$2:$U$201=U63)*$AB$2:$AB$201),0)&gt;0.4,"MQ","HY")))</f>
      </c>
      <c r="J63" s="3">
        <f>IF(OR(R63=0,V63=1,W63=1),0,IF(ISNUMBER(H63),H63,IF(H63="No",0,IFERROR(VLOOKUP(B63,Limits!$D$2:$E$9,2,1),0))))</f>
      </c>
      <c r="K63" s="2">
        <f>AA63*IF(U63='Form 4562'!$B$3,'Form 4562'!$B$15,1)</f>
      </c>
      <c r="L63" s="2">
        <f>(T63-K63)*J63</f>
      </c>
      <c r="M63" s="2">
        <f>T63-K63-L63</f>
      </c>
      <c r="N63" s="2">
        <f>IF(R63=0,0,IF(AND(('Form 4562'!$B$3-U63+1)&gt;=1,('Form 4562'!$B$3-U63+1)&lt;=40),INDEX(Schedule!$I$63:$AV$63,1,('Form 4562'!$B$3-U63+1)),0))</f>
      </c>
      <c r="O63" s="2">
        <f>IF(R63=0,0,SUMIF(Schedule!$I$1:$AV$1,"&lt;="&amp;('Form 4562'!$B$3-U63+1),Schedule!$I$63:$AV$63))</f>
      </c>
      <c r="P63" s="2">
        <f>T63-O63-(K63-AF63)</f>
      </c>
      <c r="R63">
        <f>IF(AND(ISNUMBER(B63),ISNUMBER(C63)),IF(C63&gt;0,1,0),0)</f>
      </c>
      <c r="S63">
        <f>IF(ISNUMBER(E63),MIN(1,MAX(0,E63)),1)</f>
      </c>
      <c r="T63">
        <f>IF(R63=1,C63*S63,0)</f>
      </c>
      <c r="U63">
        <f>IF(R63=1,YEAR(B63),0)</f>
      </c>
      <c r="V63">
        <f>IF(OR(D63=27.5,D63=39),1,0)</f>
      </c>
      <c r="W63">
        <f>IF(AND(AE63=1,S63&lt;=0.5),1,0)</f>
      </c>
      <c r="X63">
        <f>IF(F63="Car",1,0)</f>
      </c>
      <c r="Y63">
        <f>IF(AND(R63=1,OR(V63=0,AND(D63=39,IF(ISNUMBER(G63),G63,0)&gt;0)),W63=0,S63&gt;0.5),1,0)</f>
      </c>
      <c r="Z63">
        <f>IF(X63=1,IF(J63&gt;0,Limits!$B$5,Limits!$B$6)*S63,0)</f>
      </c>
      <c r="AA63">
        <f>IF(Y63=1,MIN(IF(ISNUMBER(G63),MAX(0,G63),0),T63,IF(F63="SUV",Limits!$B$4,T63),IF(X63=1,Z63,T63)),0)</f>
      </c>
      <c r="AB63">
        <f>IF(AND(R63=1,V63=0),T63-K63,0)</f>
      </c>
      <c r="AC63">
        <f>IF(R63=1,IF(MONTH(B63)&gt;=10,1,0),0)</f>
      </c>
      <c r="AD63">
        <f>IF(R63=0,"",IF(V63=1,D63&amp;"-MM"&amp;MONTH(B63),IF(W63=1,"ADS",D63&amp;"")&amp;"-"&amp;IF(I63="MQ","MQ"&amp;ROUNDUP(MONTH(B63)/3,0),"HY")))</f>
      </c>
      <c r="AE63">
        <f>IF(OR(F63="",F63="No"),0,1)</f>
      </c>
      <c r="AF63">
        <f>K63*IF(U63='Form 4562'!$B$3,'Form 4562'!$B$16,1)</f>
      </c>
    </row>
    <row r="64" spans="1:32" x14ac:dyDescent="0.25">
      <c r="B64" s="1"/>
      <c r="C64" s="2"/>
      <c r="E64" s="3"/>
      <c r="G64" s="2"/>
      <c r="I64">
        <f>IF(R64=0,"",IF(V64=1,"MM",IF(IFERROR(SUMPRODUCT(($U$2:$U$201=U64)*$AB$2:$AB$201*$AC$2:$AC$201)/SUMPRODUCT(($U$2:$U$201=U64)*$AB$2:$AB$201),0)&gt;0.4,"MQ","HY")))</f>
      </c>
      <c r="J64" s="3">
        <f>IF(OR(R64=0,V64=1,W64=1),0,IF(ISNUMBER(H64),H64,IF(H64="No",0,IFERROR(VLOOKUP(B64,Limits!$D$2:$E$9,2,1),0))))</f>
      </c>
      <c r="K64" s="2">
        <f>AA64*IF(U64='Form 4562'!$B$3,'Form 4562'!$B$15,1)</f>
      </c>
      <c r="L64" s="2">
        <f>(T64-K64)*J64</f>
      </c>
      <c r="M64" s="2">
        <f>T64-K64-L64</f>
      </c>
      <c r="N64" s="2">
        <f>IF(R64=0,0,IF(AND(('Form 4562'!$B$3-U64+1)&gt;=1,('Form 4562'!$B$3-U64+1)&lt;=40),INDEX(Schedule!$I$64:$AV$64,1,('Form 4562'!$B$3-U64+1)),0))</f>
      </c>
      <c r="O64" s="2">
        <f>IF(R64=0,0,SUMIF(Schedule!$I$1:$AV$1,"&lt;="&amp;('Form 4562'!$B$3-U64+1),Schedule!$I$64:$AV$64))</f>
      </c>
      <c r="P64" s="2">
        <f>T64-O64-(K64-AF64)</f>
      </c>
      <c r="R64">
        <f>IF(AND(ISNUMBER(B64),ISNUMBER(C64)),IF(C64&gt;0,1,0),0)</f>
      </c>
      <c r="S64">
        <f>IF(ISNUMBER(E64),MIN(1,MAX(0,E64)),1)</f>
      </c>
      <c r="T64">
        <f>IF(R64=1,C64*S64,0)</f>
      </c>
      <c r="U64">
        <f>IF(R64=1,YEAR(B64),0)</f>
      </c>
      <c r="V64">
        <f>IF(OR(D64=27.5,D64=39),1,0)</f>
      </c>
      <c r="W64">
        <f>IF(AND(AE64=1,S64&lt;=0.5),1,0)</f>
      </c>
      <c r="X64">
        <f>IF(F64="Car",1,0)</f>
      </c>
      <c r="Y64">
        <f>IF(AND(R64=1,OR(V64=0,AND(D64=39,IF(ISNUMBER(G64),G64,0)&gt;0)),W64=0,S64&gt;0.5),1,0)</f>
      </c>
      <c r="Z64">
        <f>IF(X64=1,IF(J64&gt;0,Limits!$B$5,Limits!$B$6)*S64,0)</f>
      </c>
      <c r="AA64">
        <f>IF(Y64=1,MIN(IF(ISNUMBER(G64),MAX(0,G64),0),T64,IF(F64="SUV",Limits!$B$4,T64),IF(X64=1,Z64,T64)),0)</f>
      </c>
      <c r="AB64">
        <f>IF(AND(R64=1,V64=0),T64-K64,0)</f>
      </c>
      <c r="AC64">
        <f>IF(R64=1,IF(MONTH(B64)&gt;=10,1,0),0)</f>
      </c>
      <c r="AD64">
        <f>IF(R64=0,"",IF(V64=1,D64&amp;"-MM"&amp;MONTH(B64),IF(W64=1,"ADS",D64&amp;"")&amp;"-"&amp;IF(I64="MQ","MQ"&amp;ROUNDUP(MONTH(B64)/3,0),"HY")))</f>
      </c>
      <c r="AE64">
        <f>IF(OR(F64="",F64="No"),0,1)</f>
      </c>
      <c r="AF64">
        <f>K64*IF(U64='Form 4562'!$B$3,'Form 4562'!$B$16,1)</f>
      </c>
    </row>
    <row r="65" spans="1:32" x14ac:dyDescent="0.25">
      <c r="B65" s="1"/>
      <c r="C65" s="2"/>
      <c r="E65" s="3"/>
      <c r="G65" s="2"/>
      <c r="I65">
        <f>IF(R65=0,"",IF(V65=1,"MM",IF(IFERROR(SUMPRODUCT(($U$2:$U$201=U65)*$AB$2:$AB$201*$AC$2:$AC$201)/SUMPRODUCT(($U$2:$U$201=U65)*$AB$2:$AB$201),0)&gt;0.4,"MQ","HY")))</f>
      </c>
      <c r="J65" s="3">
        <f>IF(OR(R65=0,V65=1,W65=1),0,IF(ISNUMBER(H65),H65,IF(H65="No",0,IFERROR(VLOOKUP(B65,Limits!$D$2:$E$9,2,1),0))))</f>
      </c>
      <c r="K65" s="2">
        <f>AA65*IF(U65='Form 4562'!$B$3,'Form 4562'!$B$15,1)</f>
      </c>
      <c r="L65" s="2">
        <f>(T65-K65)*J65</f>
      </c>
      <c r="M65" s="2">
        <f>T65-K65-L65</f>
      </c>
      <c r="N65" s="2">
        <f>IF(R65=0,0,IF(AND(('Form 4562'!$B$3-U65+1)&gt;=1,('Form 4562'!$B$3-U65+1)&lt;=40),INDEX(Schedule!$I$65:$AV$65,1,('Form 4562'!$B$3-U65+1)),0))</f>
      </c>
      <c r="O65" s="2">
        <f>IF(R65=0,0,SUMIF(Schedule!$I$1:$AV$1,"&lt;="&amp;('Form 4562'!$B$3-U65+1),Schedule!$I$65:$AV$65))</f>
      </c>
      <c r="P65" s="2">
        <f>T65-O65-(K65-AF65)</f>
      </c>
      <c r="R65">
        <f>IF(AND(ISNUMBER(B65),ISNUMBER(C65)),IF(C65&gt;0,1,0),0)</f>
      </c>
      <c r="S65">
        <f>IF(ISNUMBER(E65),MIN(1,MAX(0,E65)),1)</f>
      </c>
      <c r="T65">
        <f>IF(R65=1,C65*S65,0)</f>
      </c>
      <c r="U65">
        <f>IF(R65=1,YEAR(B65),0)</f>
      </c>
      <c r="V65">
        <f>IF(OR(D65=27.5,D65=39),1,0)</f>
      </c>
      <c r="W65">
        <f>IF(AND(AE65=1,S65&lt;=0.5),1,0)</f>
      </c>
      <c r="X65">
        <f>IF(F65="Car",1,0)</f>
      </c>
      <c r="Y65">
        <f>IF(AND(R65=1,OR(V65=0,AND(D65=39,IF(ISNUMBER(G65),G65,0)&gt;0)),W65=0,S65&gt;0.5),1,0)</f>
      </c>
      <c r="Z65">
        <f>IF(X65=1,IF(J65&gt;0,Limits!$B$5,Limits!$B$6)*S65,0)</f>
      </c>
      <c r="AA65">
        <f>IF(Y65=1,MIN(IF(ISNUMBER(G65),MAX(0,G65),0),T65,IF(F65="SUV",Limits!$B$4,T65),IF(X65=1,Z65,T65)),0)</f>
      </c>
      <c r="AB65">
        <f>IF(AND(R65=1,V65=0),T65-K65,0)</f>
      </c>
      <c r="AC65">
        <f>IF(R65=1,IF(MONTH(B65)&gt;=10,1,0),0)</f>
      </c>
      <c r="AD65">
        <f>IF(R65=0,"",IF(V65=1,D65&amp;"-MM"&amp;MONTH(B65),IF(W65=1,"ADS",D65&amp;"")&amp;"-"&amp;IF(I65="MQ","MQ"&amp;ROUNDUP(MONTH(B65)/3,0),"HY")))</f>
      </c>
      <c r="AE65">
        <f>IF(OR(F65="",F65="No"),0,1)</f>
      </c>
      <c r="AF65">
        <f>K65*IF(U65='Form 4562'!$B$3,'Form 4562'!$B$16,1)</f>
      </c>
    </row>
    <row r="66" spans="1:32" x14ac:dyDescent="0.25">
      <c r="B66" s="1"/>
      <c r="C66" s="2"/>
      <c r="E66" s="3"/>
      <c r="G66" s="2"/>
      <c r="I66">
        <f>IF(R66=0,"",IF(V66=1,"MM",IF(IFERROR(SUMPRODUCT(($U$2:$U$201=U66)*$AB$2:$AB$201*$AC$2:$AC$201)/SUMPRODUCT(($U$2:$U$201=U66)*$AB$2:$AB$201),0)&gt;0.4,"MQ","HY")))</f>
      </c>
      <c r="J66" s="3">
        <f>IF(OR(R66=0,V66=1,W66=1),0,IF(ISNUMBER(H66),H66,IF(H66="No",0,IFERROR(VLOOKUP(B66,Limits!$D$2:$E$9,2,1),0))))</f>
      </c>
      <c r="K66" s="2">
        <f>AA66*IF(U66='Form 4562'!$B$3,'Form 4562'!$B$15,1)</f>
      </c>
      <c r="L66" s="2">
        <f>(T66-K66)*J66</f>
      </c>
      <c r="M66" s="2">
        <f>T66-K66-L66</f>
      </c>
      <c r="N66" s="2">
        <f>IF(R66=0,0,IF(AND(('Form 4562'!$B$3-U66+1)&gt;=1,('Form 4562'!$B$3-U66+1)&lt;=40),INDEX(Schedule!$I$66:$AV$66,1,('Form 4562'!$B$3-U66+1)),0))</f>
      </c>
      <c r="O66" s="2">
        <f>IF(R66=0,0,SUMIF(Schedule!$I$1:$AV$1,"&lt;="&amp;('Form 4562'!$B$3-U66+1),Schedule!$I$66:$AV$66))</f>
      </c>
      <c r="P66" s="2">
        <f>T66-O66-(K66-AF66)</f>
      </c>
      <c r="R66">
        <f>IF(AND(ISNUMBER(B66),ISNUMBER(C66)),IF(C66&gt;0,1,0),0)</f>
      </c>
      <c r="S66">
        <f>IF(ISNUMBER(E66),MIN(1,MAX(0,E66)),1)</f>
      </c>
      <c r="T66">
        <f>IF(R66=1,C66*S66,0)</f>
      </c>
      <c r="U66">
        <f>IF(R66=1,YEAR(B66),0)</f>
      </c>
      <c r="V66">
        <f>IF(OR(D66=27.5,D66=39),1,0)</f>
      </c>
      <c r="W66">
        <f>IF(AND(AE66=1,S66&lt;=0.5),1,0)</f>
      </c>
      <c r="X66">
        <f>IF(F66="Car",1,0)</f>
      </c>
      <c r="Y66">
        <f>IF(AND(R66=1,OR(V66=0,AND(D66=39,IF(ISNUMBER(G66),G66,0)&gt;0)),W66=0,S66&gt;0.5),1,0)</f>
      </c>
      <c r="Z66">
        <f>IF(X66=1,IF(J66&gt;0,Limits!$B$5,Limits!$B$6)*S66,0)</f>
      </c>
      <c r="AA66">
        <f>IF(Y66=1,MIN(IF(ISNUMBER(G66),MAX(0,G66),0),T66,IF(F66="SUV",Limits!$B$4,T66),IF(X66=1,Z66,T66)),0)</f>
      </c>
      <c r="AB66">
        <f>IF(AND(R66=1,V66=0),T66-K66,0)</f>
      </c>
      <c r="AC66">
        <f>IF(R66=1,IF(MONTH(B66)&gt;=10,1,0),0)</f>
      </c>
      <c r="AD66">
        <f>IF(R66=0,"",IF(V66=1,D66&amp;"-MM"&amp;MONTH(B66),IF(W66=1,"ADS",D66&amp;"")&amp;"-"&amp;IF(I66="MQ","MQ"&amp;ROUNDUP(MONTH(B66)/3,0),"HY")))</f>
      </c>
      <c r="AE66">
        <f>IF(OR(F66="",F66="No"),0,1)</f>
      </c>
      <c r="AF66">
        <f>K66*IF(U66='Form 4562'!$B$3,'Form 4562'!$B$16,1)</f>
      </c>
    </row>
    <row r="67" spans="1:32" x14ac:dyDescent="0.25">
      <c r="B67" s="1"/>
      <c r="C67" s="2"/>
      <c r="E67" s="3"/>
      <c r="G67" s="2"/>
      <c r="I67">
        <f>IF(R67=0,"",IF(V67=1,"MM",IF(IFERROR(SUMPRODUCT(($U$2:$U$201=U67)*$AB$2:$AB$201*$AC$2:$AC$201)/SUMPRODUCT(($U$2:$U$201=U67)*$AB$2:$AB$201),0)&gt;0.4,"MQ","HY")))</f>
      </c>
      <c r="J67" s="3">
        <f>IF(OR(R67=0,V67=1,W67=1),0,IF(ISNUMBER(H67),H67,IF(H67="No",0,IFERROR(VLOOKUP(B67,Limits!$D$2:$E$9,2,1),0))))</f>
      </c>
      <c r="K67" s="2">
        <f>AA67*IF(U67='Form 4562'!$B$3,'Form 4562'!$B$15,1)</f>
      </c>
      <c r="L67" s="2">
        <f>(T67-K67)*J67</f>
      </c>
      <c r="M67" s="2">
        <f>T67-K67-L67</f>
      </c>
      <c r="N67" s="2">
        <f>IF(R67=0,0,IF(AND(('Form 4562'!$B$3-U67+1)&gt;=1,('Form 4562'!$B$3-U67+1)&lt;=40),INDEX(Schedule!$I$67:$AV$67,1,('Form 4562'!$B$3-U67+1)),0))</f>
      </c>
      <c r="O67" s="2">
        <f>IF(R67=0,0,SUMIF(Schedule!$I$1:$AV$1,"&lt;="&amp;('Form 4562'!$B$3-U67+1),Schedule!$I$67:$AV$67))</f>
      </c>
      <c r="P67" s="2">
        <f>T67-O67-(K67-AF67)</f>
      </c>
      <c r="R67">
        <f>IF(AND(ISNUMBER(B67),ISNUMBER(C67)),IF(C67&gt;0,1,0),0)</f>
      </c>
      <c r="S67">
        <f>IF(ISNUMBER(E67),MIN(1,MAX(0,E67)),1)</f>
      </c>
      <c r="T67">
        <f>IF(R67=1,C67*S67,0)</f>
      </c>
      <c r="U67">
        <f>IF(R67=1,YEAR(B67),0)</f>
      </c>
      <c r="V67">
        <f>IF(OR(D67=27.5,D67=39),1,0)</f>
      </c>
      <c r="W67">
        <f>IF(AND(AE67=1,S67&lt;=0.5),1,0)</f>
      </c>
      <c r="X67">
        <f>IF(F67="Car",1,0)</f>
      </c>
      <c r="Y67">
        <f>IF(AND(R67=1,OR(V67=0,AND(D67=39,IF(ISNUMBER(G67),G67,0)&gt;0)),W67=0,S67&gt;0.5),1,0)</f>
      </c>
      <c r="Z67">
        <f>IF(X67=1,IF(J67&gt;0,Limits!$B$5,Limits!$B$6)*S67,0)</f>
      </c>
      <c r="AA67">
        <f>IF(Y67=1,MIN(IF(ISNUMBER(G67),MAX(0,G67),0),T67,IF(F67="SUV",Limits!$B$4,T67),IF(X67=1,Z67,T67)),0)</f>
      </c>
      <c r="AB67">
        <f>IF(AND(R67=1,V67=0),T67-K67,0)</f>
      </c>
      <c r="AC67">
        <f>IF(R67=1,IF(MONTH(B67)&gt;=10,1,0),0)</f>
      </c>
      <c r="AD67">
        <f>IF(R67=0,"",IF(V67=1,D67&amp;"-MM"&amp;MONTH(B67),IF(W67=1,"ADS",D67&amp;"")&amp;"-"&amp;IF(I67="MQ","MQ"&amp;ROUNDUP(MONTH(B67)/3,0),"HY")))</f>
      </c>
      <c r="AE67">
        <f>IF(OR(F67="",F67="No"),0,1)</f>
      </c>
      <c r="AF67">
        <f>K67*IF(U67='Form 4562'!$B$3,'Form 4562'!$B$16,1)</f>
      </c>
    </row>
    <row r="68" spans="1:32" x14ac:dyDescent="0.25">
      <c r="B68" s="1"/>
      <c r="C68" s="2"/>
      <c r="E68" s="3"/>
      <c r="G68" s="2"/>
      <c r="I68">
        <f>IF(R68=0,"",IF(V68=1,"MM",IF(IFERROR(SUMPRODUCT(($U$2:$U$201=U68)*$AB$2:$AB$201*$AC$2:$AC$201)/SUMPRODUCT(($U$2:$U$201=U68)*$AB$2:$AB$201),0)&gt;0.4,"MQ","HY")))</f>
      </c>
      <c r="J68" s="3">
        <f>IF(OR(R68=0,V68=1,W68=1),0,IF(ISNUMBER(H68),H68,IF(H68="No",0,IFERROR(VLOOKUP(B68,Limits!$D$2:$E$9,2,1),0))))</f>
      </c>
      <c r="K68" s="2">
        <f>AA68*IF(U68='Form 4562'!$B$3,'Form 4562'!$B$15,1)</f>
      </c>
      <c r="L68" s="2">
        <f>(T68-K68)*J68</f>
      </c>
      <c r="M68" s="2">
        <f>T68-K68-L68</f>
      </c>
      <c r="N68" s="2">
        <f>IF(R68=0,0,IF(AND(('Form 4562'!$B$3-U68+1)&gt;=1,('Form 4562'!$B$3-U68+1)&lt;=40),INDEX(Schedule!$I$68:$AV$68,1,('Form 4562'!$B$3-U68+1)),0))</f>
      </c>
      <c r="O68" s="2">
        <f>IF(R68=0,0,SUMIF(Schedule!$I$1:$AV$1,"&lt;="&amp;('Form 4562'!$B$3-U68+1),Schedule!$I$68:$AV$68))</f>
      </c>
      <c r="P68" s="2">
        <f>T68-O68-(K68-AF68)</f>
      </c>
      <c r="R68">
        <f>IF(AND(ISNUMBER(B68),ISNUMBER(C68)),IF(C68&gt;0,1,0),0)</f>
      </c>
      <c r="S68">
        <f>IF(ISNUMBER(E68),MIN(1,MAX(0,E68)),1)</f>
      </c>
      <c r="T68">
        <f>IF(R68=1,C68*S68,0)</f>
      </c>
      <c r="U68">
        <f>IF(R68=1,YEAR(B68),0)</f>
      </c>
      <c r="V68">
        <f>IF(OR(D68=27.5,D68=39),1,0)</f>
      </c>
      <c r="W68">
        <f>IF(AND(AE68=1,S68&lt;=0.5),1,0)</f>
      </c>
      <c r="X68">
        <f>IF(F68="Car",1,0)</f>
      </c>
      <c r="Y68">
        <f>IF(AND(R68=1,OR(V68=0,AND(D68=39,IF(ISNUMBER(G68),G68,0)&gt;0)),W68=0,S68&gt;0.5),1,0)</f>
      </c>
      <c r="Z68">
        <f>IF(X68=1,IF(J68&gt;0,Limits!$B$5,Limits!$B$6)*S68,0)</f>
      </c>
      <c r="AA68">
        <f>IF(Y68=1,MIN(IF(ISNUMBER(G68),MAX(0,G68),0),T68,IF(F68="SUV",Limits!$B$4,T68),IF(X68=1,Z68,T68)),0)</f>
      </c>
      <c r="AB68">
        <f>IF(AND(R68=1,V68=0),T68-K68,0)</f>
      </c>
      <c r="AC68">
        <f>IF(R68=1,IF(MONTH(B68)&gt;=10,1,0),0)</f>
      </c>
      <c r="AD68">
        <f>IF(R68=0,"",IF(V68=1,D68&amp;"-MM"&amp;MONTH(B68),IF(W68=1,"ADS",D68&amp;"")&amp;"-"&amp;IF(I68="MQ","MQ"&amp;ROUNDUP(MONTH(B68)/3,0),"HY")))</f>
      </c>
      <c r="AE68">
        <f>IF(OR(F68="",F68="No"),0,1)</f>
      </c>
      <c r="AF68">
        <f>K68*IF(U68='Form 4562'!$B$3,'Form 4562'!$B$16,1)</f>
      </c>
    </row>
    <row r="69" spans="1:32" x14ac:dyDescent="0.25">
      <c r="B69" s="1"/>
      <c r="C69" s="2"/>
      <c r="E69" s="3"/>
      <c r="G69" s="2"/>
      <c r="I69">
        <f>IF(R69=0,"",IF(V69=1,"MM",IF(IFERROR(SUMPRODUCT(($U$2:$U$201=U69)*$AB$2:$AB$201*$AC$2:$AC$201)/SUMPRODUCT(($U$2:$U$201=U69)*$AB$2:$AB$201),0)&gt;0.4,"MQ","HY")))</f>
      </c>
      <c r="J69" s="3">
        <f>IF(OR(R69=0,V69=1,W69=1),0,IF(ISNUMBER(H69),H69,IF(H69="No",0,IFERROR(VLOOKUP(B69,Limits!$D$2:$E$9,2,1),0))))</f>
      </c>
      <c r="K69" s="2">
        <f>AA69*IF(U69='Form 4562'!$B$3,'Form 4562'!$B$15,1)</f>
      </c>
      <c r="L69" s="2">
        <f>(T69-K69)*J69</f>
      </c>
      <c r="M69" s="2">
        <f>T69-K69-L69</f>
      </c>
      <c r="N69" s="2">
        <f>IF(R69=0,0,IF(AND(('Form 4562'!$B$3-U69+1)&gt;=1,('Form 4562'!$B$3-U69+1)&lt;=40),INDEX(Schedule!$I$69:$AV$69,1,('Form 4562'!$B$3-U69+1)),0))</f>
      </c>
      <c r="O69" s="2">
        <f>IF(R69=0,0,SUMIF(Schedule!$I$1:$AV$1,"&lt;="&amp;('Form 4562'!$B$3-U69+1),Schedule!$I$69:$AV$69))</f>
      </c>
      <c r="P69" s="2">
        <f>T69-O69-(K69-AF69)</f>
      </c>
      <c r="R69">
        <f>IF(AND(ISNUMBER(B69),ISNUMBER(C69)),IF(C69&gt;0,1,0),0)</f>
      </c>
      <c r="S69">
        <f>IF(ISNUMBER(E69),MIN(1,MAX(0,E69)),1)</f>
      </c>
      <c r="T69">
        <f>IF(R69=1,C69*S69,0)</f>
      </c>
      <c r="U69">
        <f>IF(R69=1,YEAR(B69),0)</f>
      </c>
      <c r="V69">
        <f>IF(OR(D69=27.5,D69=39),1,0)</f>
      </c>
      <c r="W69">
        <f>IF(AND(AE69=1,S69&lt;=0.5),1,0)</f>
      </c>
      <c r="X69">
        <f>IF(F69="Car",1,0)</f>
      </c>
      <c r="Y69">
        <f>IF(AND(R69=1,OR(V69=0,AND(D69=39,IF(ISNUMBER(G69),G69,0)&gt;0)),W69=0,S69&gt;0.5),1,0)</f>
      </c>
      <c r="Z69">
        <f>IF(X69=1,IF(J69&gt;0,Limits!$B$5,Limits!$B$6)*S69,0)</f>
      </c>
      <c r="AA69">
        <f>IF(Y69=1,MIN(IF(ISNUMBER(G69),MAX(0,G69),0),T69,IF(F69="SUV",Limits!$B$4,T69),IF(X69=1,Z69,T69)),0)</f>
      </c>
      <c r="AB69">
        <f>IF(AND(R69=1,V69=0),T69-K69,0)</f>
      </c>
      <c r="AC69">
        <f>IF(R69=1,IF(MONTH(B69)&gt;=10,1,0),0)</f>
      </c>
      <c r="AD69">
        <f>IF(R69=0,"",IF(V69=1,D69&amp;"-MM"&amp;MONTH(B69),IF(W69=1,"ADS",D69&amp;"")&amp;"-"&amp;IF(I69="MQ","MQ"&amp;ROUNDUP(MONTH(B69)/3,0),"HY")))</f>
      </c>
      <c r="AE69">
        <f>IF(OR(F69="",F69="No"),0,1)</f>
      </c>
      <c r="AF69">
        <f>K69*IF(U69='Form 4562'!$B$3,'Form 4562'!$B$16,1)</f>
      </c>
    </row>
    <row r="70" spans="1:32" x14ac:dyDescent="0.25">
      <c r="B70" s="1"/>
      <c r="C70" s="2"/>
      <c r="E70" s="3"/>
      <c r="G70" s="2"/>
      <c r="I70">
        <f>IF(R70=0,"",IF(V70=1,"MM",IF(IFERROR(SUMPRODUCT(($U$2:$U$201=U70)*$AB$2:$AB$201*$AC$2:$AC$201)/SUMPRODUCT(($U$2:$U$201=U70)*$AB$2:$AB$201),0)&gt;0.4,"MQ","HY")))</f>
      </c>
      <c r="J70" s="3">
        <f>IF(OR(R70=0,V70=1,W70=1),0,IF(ISNUMBER(H70),H70,IF(H70="No",0,IFERROR(VLOOKUP(B70,Limits!$D$2:$E$9,2,1),0))))</f>
      </c>
      <c r="K70" s="2">
        <f>AA70*IF(U70='Form 4562'!$B$3,'Form 4562'!$B$15,1)</f>
      </c>
      <c r="L70" s="2">
        <f>(T70-K70)*J70</f>
      </c>
      <c r="M70" s="2">
        <f>T70-K70-L70</f>
      </c>
      <c r="N70" s="2">
        <f>IF(R70=0,0,IF(AND(('Form 4562'!$B$3-U70+1)&gt;=1,('Form 4562'!$B$3-U70+1)&lt;=40),INDEX(Schedule!$I$70:$AV$70,1,('Form 4562'!$B$3-U70+1)),0))</f>
      </c>
      <c r="O70" s="2">
        <f>IF(R70=0,0,SUMIF(Schedule!$I$1:$AV$1,"&lt;="&amp;('Form 4562'!$B$3-U70+1),Schedule!$I$70:$AV$70))</f>
      </c>
      <c r="P70" s="2">
        <f>T70-O70-(K70-AF70)</f>
      </c>
      <c r="R70">
        <f>IF(AND(ISNUMBER(B70),ISNUMBER(C70)),IF(C70&gt;0,1,0),0)</f>
      </c>
      <c r="S70">
        <f>IF(ISNUMBER(E70),MIN(1,MAX(0,E70)),1)</f>
      </c>
      <c r="T70">
        <f>IF(R70=1,C70*S70,0)</f>
      </c>
      <c r="U70">
        <f>IF(R70=1,YEAR(B70),0)</f>
      </c>
      <c r="V70">
        <f>IF(OR(D70=27.5,D70=39),1,0)</f>
      </c>
      <c r="W70">
        <f>IF(AND(AE70=1,S70&lt;=0.5),1,0)</f>
      </c>
      <c r="X70">
        <f>IF(F70="Car",1,0)</f>
      </c>
      <c r="Y70">
        <f>IF(AND(R70=1,OR(V70=0,AND(D70=39,IF(ISNUMBER(G70),G70,0)&gt;0)),W70=0,S70&gt;0.5),1,0)</f>
      </c>
      <c r="Z70">
        <f>IF(X70=1,IF(J70&gt;0,Limits!$B$5,Limits!$B$6)*S70,0)</f>
      </c>
      <c r="AA70">
        <f>IF(Y70=1,MIN(IF(ISNUMBER(G70),MAX(0,G70),0),T70,IF(F70="SUV",Limits!$B$4,T70),IF(X70=1,Z70,T70)),0)</f>
      </c>
      <c r="AB70">
        <f>IF(AND(R70=1,V70=0),T70-K70,0)</f>
      </c>
      <c r="AC70">
        <f>IF(R70=1,IF(MONTH(B70)&gt;=10,1,0),0)</f>
      </c>
      <c r="AD70">
        <f>IF(R70=0,"",IF(V70=1,D70&amp;"-MM"&amp;MONTH(B70),IF(W70=1,"ADS",D70&amp;"")&amp;"-"&amp;IF(I70="MQ","MQ"&amp;ROUNDUP(MONTH(B70)/3,0),"HY")))</f>
      </c>
      <c r="AE70">
        <f>IF(OR(F70="",F70="No"),0,1)</f>
      </c>
      <c r="AF70">
        <f>K70*IF(U70='Form 4562'!$B$3,'Form 4562'!$B$16,1)</f>
      </c>
    </row>
    <row r="71" spans="1:32" x14ac:dyDescent="0.25">
      <c r="B71" s="1"/>
      <c r="C71" s="2"/>
      <c r="E71" s="3"/>
      <c r="G71" s="2"/>
      <c r="I71">
        <f>IF(R71=0,"",IF(V71=1,"MM",IF(IFERROR(SUMPRODUCT(($U$2:$U$201=U71)*$AB$2:$AB$201*$AC$2:$AC$201)/SUMPRODUCT(($U$2:$U$201=U71)*$AB$2:$AB$201),0)&gt;0.4,"MQ","HY")))</f>
      </c>
      <c r="J71" s="3">
        <f>IF(OR(R71=0,V71=1,W71=1),0,IF(ISNUMBER(H71),H71,IF(H71="No",0,IFERROR(VLOOKUP(B71,Limits!$D$2:$E$9,2,1),0))))</f>
      </c>
      <c r="K71" s="2">
        <f>AA71*IF(U71='Form 4562'!$B$3,'Form 4562'!$B$15,1)</f>
      </c>
      <c r="L71" s="2">
        <f>(T71-K71)*J71</f>
      </c>
      <c r="M71" s="2">
        <f>T71-K71-L71</f>
      </c>
      <c r="N71" s="2">
        <f>IF(R71=0,0,IF(AND(('Form 4562'!$B$3-U71+1)&gt;=1,('Form 4562'!$B$3-U71+1)&lt;=40),INDEX(Schedule!$I$71:$AV$71,1,('Form 4562'!$B$3-U71+1)),0))</f>
      </c>
      <c r="O71" s="2">
        <f>IF(R71=0,0,SUMIF(Schedule!$I$1:$AV$1,"&lt;="&amp;('Form 4562'!$B$3-U71+1),Schedule!$I$71:$AV$71))</f>
      </c>
      <c r="P71" s="2">
        <f>T71-O71-(K71-AF71)</f>
      </c>
      <c r="R71">
        <f>IF(AND(ISNUMBER(B71),ISNUMBER(C71)),IF(C71&gt;0,1,0),0)</f>
      </c>
      <c r="S71">
        <f>IF(ISNUMBER(E71),MIN(1,MAX(0,E71)),1)</f>
      </c>
      <c r="T71">
        <f>IF(R71=1,C71*S71,0)</f>
      </c>
      <c r="U71">
        <f>IF(R71=1,YEAR(B71),0)</f>
      </c>
      <c r="V71">
        <f>IF(OR(D71=27.5,D71=39),1,0)</f>
      </c>
      <c r="W71">
        <f>IF(AND(AE71=1,S71&lt;=0.5),1,0)</f>
      </c>
      <c r="X71">
        <f>IF(F71="Car",1,0)</f>
      </c>
      <c r="Y71">
        <f>IF(AND(R71=1,OR(V71=0,AND(D71=39,IF(ISNUMBER(G71),G71,0)&gt;0)),W71=0,S71&gt;0.5),1,0)</f>
      </c>
      <c r="Z71">
        <f>IF(X71=1,IF(J71&gt;0,Limits!$B$5,Limits!$B$6)*S71,0)</f>
      </c>
      <c r="AA71">
        <f>IF(Y71=1,MIN(IF(ISNUMBER(G71),MAX(0,G71),0),T71,IF(F71="SUV",Limits!$B$4,T71),IF(X71=1,Z71,T71)),0)</f>
      </c>
      <c r="AB71">
        <f>IF(AND(R71=1,V71=0),T71-K71,0)</f>
      </c>
      <c r="AC71">
        <f>IF(R71=1,IF(MONTH(B71)&gt;=10,1,0),0)</f>
      </c>
      <c r="AD71">
        <f>IF(R71=0,"",IF(V71=1,D71&amp;"-MM"&amp;MONTH(B71),IF(W71=1,"ADS",D71&amp;"")&amp;"-"&amp;IF(I71="MQ","MQ"&amp;ROUNDUP(MONTH(B71)/3,0),"HY")))</f>
      </c>
      <c r="AE71">
        <f>IF(OR(F71="",F71="No"),0,1)</f>
      </c>
      <c r="AF71">
        <f>K71*IF(U71='Form 4562'!$B$3,'Form 4562'!$B$16,1)</f>
      </c>
    </row>
    <row r="72" spans="1:32" x14ac:dyDescent="0.25">
      <c r="B72" s="1"/>
      <c r="C72" s="2"/>
      <c r="E72" s="3"/>
      <c r="G72" s="2"/>
      <c r="I72">
        <f>IF(R72=0,"",IF(V72=1,"MM",IF(IFERROR(SUMPRODUCT(($U$2:$U$201=U72)*$AB$2:$AB$201*$AC$2:$AC$201)/SUMPRODUCT(($U$2:$U$201=U72)*$AB$2:$AB$201),0)&gt;0.4,"MQ","HY")))</f>
      </c>
      <c r="J72" s="3">
        <f>IF(OR(R72=0,V72=1,W72=1),0,IF(ISNUMBER(H72),H72,IF(H72="No",0,IFERROR(VLOOKUP(B72,Limits!$D$2:$E$9,2,1),0))))</f>
      </c>
      <c r="K72" s="2">
        <f>AA72*IF(U72='Form 4562'!$B$3,'Form 4562'!$B$15,1)</f>
      </c>
      <c r="L72" s="2">
        <f>(T72-K72)*J72</f>
      </c>
      <c r="M72" s="2">
        <f>T72-K72-L72</f>
      </c>
      <c r="N72" s="2">
        <f>IF(R72=0,0,IF(AND(('Form 4562'!$B$3-U72+1)&gt;=1,('Form 4562'!$B$3-U72+1)&lt;=40),INDEX(Schedule!$I$72:$AV$72,1,('Form 4562'!$B$3-U72+1)),0))</f>
      </c>
      <c r="O72" s="2">
        <f>IF(R72=0,0,SUMIF(Schedule!$I$1:$AV$1,"&lt;="&amp;('Form 4562'!$B$3-U72+1),Schedule!$I$72:$AV$72))</f>
      </c>
      <c r="P72" s="2">
        <f>T72-O72-(K72-AF72)</f>
      </c>
      <c r="R72">
        <f>IF(AND(ISNUMBER(B72),ISNUMBER(C72)),IF(C72&gt;0,1,0),0)</f>
      </c>
      <c r="S72">
        <f>IF(ISNUMBER(E72),MIN(1,MAX(0,E72)),1)</f>
      </c>
      <c r="T72">
        <f>IF(R72=1,C72*S72,0)</f>
      </c>
      <c r="U72">
        <f>IF(R72=1,YEAR(B72),0)</f>
      </c>
      <c r="V72">
        <f>IF(OR(D72=27.5,D72=39),1,0)</f>
      </c>
      <c r="W72">
        <f>IF(AND(AE72=1,S72&lt;=0.5),1,0)</f>
      </c>
      <c r="X72">
        <f>IF(F72="Car",1,0)</f>
      </c>
      <c r="Y72">
        <f>IF(AND(R72=1,OR(V72=0,AND(D72=39,IF(ISNUMBER(G72),G72,0)&gt;0)),W72=0,S72&gt;0.5),1,0)</f>
      </c>
      <c r="Z72">
        <f>IF(X72=1,IF(J72&gt;0,Limits!$B$5,Limits!$B$6)*S72,0)</f>
      </c>
      <c r="AA72">
        <f>IF(Y72=1,MIN(IF(ISNUMBER(G72),MAX(0,G72),0),T72,IF(F72="SUV",Limits!$B$4,T72),IF(X72=1,Z72,T72)),0)</f>
      </c>
      <c r="AB72">
        <f>IF(AND(R72=1,V72=0),T72-K72,0)</f>
      </c>
      <c r="AC72">
        <f>IF(R72=1,IF(MONTH(B72)&gt;=10,1,0),0)</f>
      </c>
      <c r="AD72">
        <f>IF(R72=0,"",IF(V72=1,D72&amp;"-MM"&amp;MONTH(B72),IF(W72=1,"ADS",D72&amp;"")&amp;"-"&amp;IF(I72="MQ","MQ"&amp;ROUNDUP(MONTH(B72)/3,0),"HY")))</f>
      </c>
      <c r="AE72">
        <f>IF(OR(F72="",F72="No"),0,1)</f>
      </c>
      <c r="AF72">
        <f>K72*IF(U72='Form 4562'!$B$3,'Form 4562'!$B$16,1)</f>
      </c>
    </row>
    <row r="73" spans="1:32" x14ac:dyDescent="0.25">
      <c r="B73" s="1"/>
      <c r="C73" s="2"/>
      <c r="E73" s="3"/>
      <c r="G73" s="2"/>
      <c r="I73">
        <f>IF(R73=0,"",IF(V73=1,"MM",IF(IFERROR(SUMPRODUCT(($U$2:$U$201=U73)*$AB$2:$AB$201*$AC$2:$AC$201)/SUMPRODUCT(($U$2:$U$201=U73)*$AB$2:$AB$201),0)&gt;0.4,"MQ","HY")))</f>
      </c>
      <c r="J73" s="3">
        <f>IF(OR(R73=0,V73=1,W73=1),0,IF(ISNUMBER(H73),H73,IF(H73="No",0,IFERROR(VLOOKUP(B73,Limits!$D$2:$E$9,2,1),0))))</f>
      </c>
      <c r="K73" s="2">
        <f>AA73*IF(U73='Form 4562'!$B$3,'Form 4562'!$B$15,1)</f>
      </c>
      <c r="L73" s="2">
        <f>(T73-K73)*J73</f>
      </c>
      <c r="M73" s="2">
        <f>T73-K73-L73</f>
      </c>
      <c r="N73" s="2">
        <f>IF(R73=0,0,IF(AND(('Form 4562'!$B$3-U73+1)&gt;=1,('Form 4562'!$B$3-U73+1)&lt;=40),INDEX(Schedule!$I$73:$AV$73,1,('Form 4562'!$B$3-U73+1)),0))</f>
      </c>
      <c r="O73" s="2">
        <f>IF(R73=0,0,SUMIF(Schedule!$I$1:$AV$1,"&lt;="&amp;('Form 4562'!$B$3-U73+1),Schedule!$I$73:$AV$73))</f>
      </c>
      <c r="P73" s="2">
        <f>T73-O73-(K73-AF73)</f>
      </c>
      <c r="R73">
        <f>IF(AND(ISNUMBER(B73),ISNUMBER(C73)),IF(C73&gt;0,1,0),0)</f>
      </c>
      <c r="S73">
        <f>IF(ISNUMBER(E73),MIN(1,MAX(0,E73)),1)</f>
      </c>
      <c r="T73">
        <f>IF(R73=1,C73*S73,0)</f>
      </c>
      <c r="U73">
        <f>IF(R73=1,YEAR(B73),0)</f>
      </c>
      <c r="V73">
        <f>IF(OR(D73=27.5,D73=39),1,0)</f>
      </c>
      <c r="W73">
        <f>IF(AND(AE73=1,S73&lt;=0.5),1,0)</f>
      </c>
      <c r="X73">
        <f>IF(F73="Car",1,0)</f>
      </c>
      <c r="Y73">
        <f>IF(AND(R73=1,OR(V73=0,AND(D73=39,IF(ISNUMBER(G73),G73,0)&gt;0)),W73=0,S73&gt;0.5),1,0)</f>
      </c>
      <c r="Z73">
        <f>IF(X73=1,IF(J73&gt;0,Limits!$B$5,Limits!$B$6)*S73,0)</f>
      </c>
      <c r="AA73">
        <f>IF(Y73=1,MIN(IF(ISNUMBER(G73),MAX(0,G73),0),T73,IF(F73="SUV",Limits!$B$4,T73),IF(X73=1,Z73,T73)),0)</f>
      </c>
      <c r="AB73">
        <f>IF(AND(R73=1,V73=0),T73-K73,0)</f>
      </c>
      <c r="AC73">
        <f>IF(R73=1,IF(MONTH(B73)&gt;=10,1,0),0)</f>
      </c>
      <c r="AD73">
        <f>IF(R73=0,"",IF(V73=1,D73&amp;"-MM"&amp;MONTH(B73),IF(W73=1,"ADS",D73&amp;"")&amp;"-"&amp;IF(I73="MQ","MQ"&amp;ROUNDUP(MONTH(B73)/3,0),"HY")))</f>
      </c>
      <c r="AE73">
        <f>IF(OR(F73="",F73="No"),0,1)</f>
      </c>
      <c r="AF73">
        <f>K73*IF(U73='Form 4562'!$B$3,'Form 4562'!$B$16,1)</f>
      </c>
    </row>
    <row r="74" spans="1:32" x14ac:dyDescent="0.25">
      <c r="B74" s="1"/>
      <c r="C74" s="2"/>
      <c r="E74" s="3"/>
      <c r="G74" s="2"/>
      <c r="I74">
        <f>IF(R74=0,"",IF(V74=1,"MM",IF(IFERROR(SUMPRODUCT(($U$2:$U$201=U74)*$AB$2:$AB$201*$AC$2:$AC$201)/SUMPRODUCT(($U$2:$U$201=U74)*$AB$2:$AB$201),0)&gt;0.4,"MQ","HY")))</f>
      </c>
      <c r="J74" s="3">
        <f>IF(OR(R74=0,V74=1,W74=1),0,IF(ISNUMBER(H74),H74,IF(H74="No",0,IFERROR(VLOOKUP(B74,Limits!$D$2:$E$9,2,1),0))))</f>
      </c>
      <c r="K74" s="2">
        <f>AA74*IF(U74='Form 4562'!$B$3,'Form 4562'!$B$15,1)</f>
      </c>
      <c r="L74" s="2">
        <f>(T74-K74)*J74</f>
      </c>
      <c r="M74" s="2">
        <f>T74-K74-L74</f>
      </c>
      <c r="N74" s="2">
        <f>IF(R74=0,0,IF(AND(('Form 4562'!$B$3-U74+1)&gt;=1,('Form 4562'!$B$3-U74+1)&lt;=40),INDEX(Schedule!$I$74:$AV$74,1,('Form 4562'!$B$3-U74+1)),0))</f>
      </c>
      <c r="O74" s="2">
        <f>IF(R74=0,0,SUMIF(Schedule!$I$1:$AV$1,"&lt;="&amp;('Form 4562'!$B$3-U74+1),Schedule!$I$74:$AV$74))</f>
      </c>
      <c r="P74" s="2">
        <f>T74-O74-(K74-AF74)</f>
      </c>
      <c r="R74">
        <f>IF(AND(ISNUMBER(B74),ISNUMBER(C74)),IF(C74&gt;0,1,0),0)</f>
      </c>
      <c r="S74">
        <f>IF(ISNUMBER(E74),MIN(1,MAX(0,E74)),1)</f>
      </c>
      <c r="T74">
        <f>IF(R74=1,C74*S74,0)</f>
      </c>
      <c r="U74">
        <f>IF(R74=1,YEAR(B74),0)</f>
      </c>
      <c r="V74">
        <f>IF(OR(D74=27.5,D74=39),1,0)</f>
      </c>
      <c r="W74">
        <f>IF(AND(AE74=1,S74&lt;=0.5),1,0)</f>
      </c>
      <c r="X74">
        <f>IF(F74="Car",1,0)</f>
      </c>
      <c r="Y74">
        <f>IF(AND(R74=1,OR(V74=0,AND(D74=39,IF(ISNUMBER(G74),G74,0)&gt;0)),W74=0,S74&gt;0.5),1,0)</f>
      </c>
      <c r="Z74">
        <f>IF(X74=1,IF(J74&gt;0,Limits!$B$5,Limits!$B$6)*S74,0)</f>
      </c>
      <c r="AA74">
        <f>IF(Y74=1,MIN(IF(ISNUMBER(G74),MAX(0,G74),0),T74,IF(F74="SUV",Limits!$B$4,T74),IF(X74=1,Z74,T74)),0)</f>
      </c>
      <c r="AB74">
        <f>IF(AND(R74=1,V74=0),T74-K74,0)</f>
      </c>
      <c r="AC74">
        <f>IF(R74=1,IF(MONTH(B74)&gt;=10,1,0),0)</f>
      </c>
      <c r="AD74">
        <f>IF(R74=0,"",IF(V74=1,D74&amp;"-MM"&amp;MONTH(B74),IF(W74=1,"ADS",D74&amp;"")&amp;"-"&amp;IF(I74="MQ","MQ"&amp;ROUNDUP(MONTH(B74)/3,0),"HY")))</f>
      </c>
      <c r="AE74">
        <f>IF(OR(F74="",F74="No"),0,1)</f>
      </c>
      <c r="AF74">
        <f>K74*IF(U74='Form 4562'!$B$3,'Form 4562'!$B$16,1)</f>
      </c>
    </row>
    <row r="75" spans="1:32" x14ac:dyDescent="0.25">
      <c r="B75" s="1"/>
      <c r="C75" s="2"/>
      <c r="E75" s="3"/>
      <c r="G75" s="2"/>
      <c r="I75">
        <f>IF(R75=0,"",IF(V75=1,"MM",IF(IFERROR(SUMPRODUCT(($U$2:$U$201=U75)*$AB$2:$AB$201*$AC$2:$AC$201)/SUMPRODUCT(($U$2:$U$201=U75)*$AB$2:$AB$201),0)&gt;0.4,"MQ","HY")))</f>
      </c>
      <c r="J75" s="3">
        <f>IF(OR(R75=0,V75=1,W75=1),0,IF(ISNUMBER(H75),H75,IF(H75="No",0,IFERROR(VLOOKUP(B75,Limits!$D$2:$E$9,2,1),0))))</f>
      </c>
      <c r="K75" s="2">
        <f>AA75*IF(U75='Form 4562'!$B$3,'Form 4562'!$B$15,1)</f>
      </c>
      <c r="L75" s="2">
        <f>(T75-K75)*J75</f>
      </c>
      <c r="M75" s="2">
        <f>T75-K75-L75</f>
      </c>
      <c r="N75" s="2">
        <f>IF(R75=0,0,IF(AND(('Form 4562'!$B$3-U75+1)&gt;=1,('Form 4562'!$B$3-U75+1)&lt;=40),INDEX(Schedule!$I$75:$AV$75,1,('Form 4562'!$B$3-U75+1)),0))</f>
      </c>
      <c r="O75" s="2">
        <f>IF(R75=0,0,SUMIF(Schedule!$I$1:$AV$1,"&lt;="&amp;('Form 4562'!$B$3-U75+1),Schedule!$I$75:$AV$75))</f>
      </c>
      <c r="P75" s="2">
        <f>T75-O75-(K75-AF75)</f>
      </c>
      <c r="R75">
        <f>IF(AND(ISNUMBER(B75),ISNUMBER(C75)),IF(C75&gt;0,1,0),0)</f>
      </c>
      <c r="S75">
        <f>IF(ISNUMBER(E75),MIN(1,MAX(0,E75)),1)</f>
      </c>
      <c r="T75">
        <f>IF(R75=1,C75*S75,0)</f>
      </c>
      <c r="U75">
        <f>IF(R75=1,YEAR(B75),0)</f>
      </c>
      <c r="V75">
        <f>IF(OR(D75=27.5,D75=39),1,0)</f>
      </c>
      <c r="W75">
        <f>IF(AND(AE75=1,S75&lt;=0.5),1,0)</f>
      </c>
      <c r="X75">
        <f>IF(F75="Car",1,0)</f>
      </c>
      <c r="Y75">
        <f>IF(AND(R75=1,OR(V75=0,AND(D75=39,IF(ISNUMBER(G75),G75,0)&gt;0)),W75=0,S75&gt;0.5),1,0)</f>
      </c>
      <c r="Z75">
        <f>IF(X75=1,IF(J75&gt;0,Limits!$B$5,Limits!$B$6)*S75,0)</f>
      </c>
      <c r="AA75">
        <f>IF(Y75=1,MIN(IF(ISNUMBER(G75),MAX(0,G75),0),T75,IF(F75="SUV",Limits!$B$4,T75),IF(X75=1,Z75,T75)),0)</f>
      </c>
      <c r="AB75">
        <f>IF(AND(R75=1,V75=0),T75-K75,0)</f>
      </c>
      <c r="AC75">
        <f>IF(R75=1,IF(MONTH(B75)&gt;=10,1,0),0)</f>
      </c>
      <c r="AD75">
        <f>IF(R75=0,"",IF(V75=1,D75&amp;"-MM"&amp;MONTH(B75),IF(W75=1,"ADS",D75&amp;"")&amp;"-"&amp;IF(I75="MQ","MQ"&amp;ROUNDUP(MONTH(B75)/3,0),"HY")))</f>
      </c>
      <c r="AE75">
        <f>IF(OR(F75="",F75="No"),0,1)</f>
      </c>
      <c r="AF75">
        <f>K75*IF(U75='Form 4562'!$B$3,'Form 4562'!$B$16,1)</f>
      </c>
    </row>
    <row r="76" spans="1:32" x14ac:dyDescent="0.25">
      <c r="B76" s="1"/>
      <c r="C76" s="2"/>
      <c r="E76" s="3"/>
      <c r="G76" s="2"/>
      <c r="I76">
        <f>IF(R76=0,"",IF(V76=1,"MM",IF(IFERROR(SUMPRODUCT(($U$2:$U$201=U76)*$AB$2:$AB$201*$AC$2:$AC$201)/SUMPRODUCT(($U$2:$U$201=U76)*$AB$2:$AB$201),0)&gt;0.4,"MQ","HY")))</f>
      </c>
      <c r="J76" s="3">
        <f>IF(OR(R76=0,V76=1,W76=1),0,IF(ISNUMBER(H76),H76,IF(H76="No",0,IFERROR(VLOOKUP(B76,Limits!$D$2:$E$9,2,1),0))))</f>
      </c>
      <c r="K76" s="2">
        <f>AA76*IF(U76='Form 4562'!$B$3,'Form 4562'!$B$15,1)</f>
      </c>
      <c r="L76" s="2">
        <f>(T76-K76)*J76</f>
      </c>
      <c r="M76" s="2">
        <f>T76-K76-L76</f>
      </c>
      <c r="N76" s="2">
        <f>IF(R76=0,0,IF(AND(('Form 4562'!$B$3-U76+1)&gt;=1,('Form 4562'!$B$3-U76+1)&lt;=40),INDEX(Schedule!$I$76:$AV$76,1,('Form 4562'!$B$3-U76+1)),0))</f>
      </c>
      <c r="O76" s="2">
        <f>IF(R76=0,0,SUMIF(Schedule!$I$1:$AV$1,"&lt;="&amp;('Form 4562'!$B$3-U76+1),Schedule!$I$76:$AV$76))</f>
      </c>
      <c r="P76" s="2">
        <f>T76-O76-(K76-AF76)</f>
      </c>
      <c r="R76">
        <f>IF(AND(ISNUMBER(B76),ISNUMBER(C76)),IF(C76&gt;0,1,0),0)</f>
      </c>
      <c r="S76">
        <f>IF(ISNUMBER(E76),MIN(1,MAX(0,E76)),1)</f>
      </c>
      <c r="T76">
        <f>IF(R76=1,C76*S76,0)</f>
      </c>
      <c r="U76">
        <f>IF(R76=1,YEAR(B76),0)</f>
      </c>
      <c r="V76">
        <f>IF(OR(D76=27.5,D76=39),1,0)</f>
      </c>
      <c r="W76">
        <f>IF(AND(AE76=1,S76&lt;=0.5),1,0)</f>
      </c>
      <c r="X76">
        <f>IF(F76="Car",1,0)</f>
      </c>
      <c r="Y76">
        <f>IF(AND(R76=1,OR(V76=0,AND(D76=39,IF(ISNUMBER(G76),G76,0)&gt;0)),W76=0,S76&gt;0.5),1,0)</f>
      </c>
      <c r="Z76">
        <f>IF(X76=1,IF(J76&gt;0,Limits!$B$5,Limits!$B$6)*S76,0)</f>
      </c>
      <c r="AA76">
        <f>IF(Y76=1,MIN(IF(ISNUMBER(G76),MAX(0,G76),0),T76,IF(F76="SUV",Limits!$B$4,T76),IF(X76=1,Z76,T76)),0)</f>
      </c>
      <c r="AB76">
        <f>IF(AND(R76=1,V76=0),T76-K76,0)</f>
      </c>
      <c r="AC76">
        <f>IF(R76=1,IF(MONTH(B76)&gt;=10,1,0),0)</f>
      </c>
      <c r="AD76">
        <f>IF(R76=0,"",IF(V76=1,D76&amp;"-MM"&amp;MONTH(B76),IF(W76=1,"ADS",D76&amp;"")&amp;"-"&amp;IF(I76="MQ","MQ"&amp;ROUNDUP(MONTH(B76)/3,0),"HY")))</f>
      </c>
      <c r="AE76">
        <f>IF(OR(F76="",F76="No"),0,1)</f>
      </c>
      <c r="AF76">
        <f>K76*IF(U76='Form 4562'!$B$3,'Form 4562'!$B$16,1)</f>
      </c>
    </row>
    <row r="77" spans="1:32" x14ac:dyDescent="0.25">
      <c r="B77" s="1"/>
      <c r="C77" s="2"/>
      <c r="E77" s="3"/>
      <c r="G77" s="2"/>
      <c r="I77">
        <f>IF(R77=0,"",IF(V77=1,"MM",IF(IFERROR(SUMPRODUCT(($U$2:$U$201=U77)*$AB$2:$AB$201*$AC$2:$AC$201)/SUMPRODUCT(($U$2:$U$201=U77)*$AB$2:$AB$201),0)&gt;0.4,"MQ","HY")))</f>
      </c>
      <c r="J77" s="3">
        <f>IF(OR(R77=0,V77=1,W77=1),0,IF(ISNUMBER(H77),H77,IF(H77="No",0,IFERROR(VLOOKUP(B77,Limits!$D$2:$E$9,2,1),0))))</f>
      </c>
      <c r="K77" s="2">
        <f>AA77*IF(U77='Form 4562'!$B$3,'Form 4562'!$B$15,1)</f>
      </c>
      <c r="L77" s="2">
        <f>(T77-K77)*J77</f>
      </c>
      <c r="M77" s="2">
        <f>T77-K77-L77</f>
      </c>
      <c r="N77" s="2">
        <f>IF(R77=0,0,IF(AND(('Form 4562'!$B$3-U77+1)&gt;=1,('Form 4562'!$B$3-U77+1)&lt;=40),INDEX(Schedule!$I$77:$AV$77,1,('Form 4562'!$B$3-U77+1)),0))</f>
      </c>
      <c r="O77" s="2">
        <f>IF(R77=0,0,SUMIF(Schedule!$I$1:$AV$1,"&lt;="&amp;('Form 4562'!$B$3-U77+1),Schedule!$I$77:$AV$77))</f>
      </c>
      <c r="P77" s="2">
        <f>T77-O77-(K77-AF77)</f>
      </c>
      <c r="R77">
        <f>IF(AND(ISNUMBER(B77),ISNUMBER(C77)),IF(C77&gt;0,1,0),0)</f>
      </c>
      <c r="S77">
        <f>IF(ISNUMBER(E77),MIN(1,MAX(0,E77)),1)</f>
      </c>
      <c r="T77">
        <f>IF(R77=1,C77*S77,0)</f>
      </c>
      <c r="U77">
        <f>IF(R77=1,YEAR(B77),0)</f>
      </c>
      <c r="V77">
        <f>IF(OR(D77=27.5,D77=39),1,0)</f>
      </c>
      <c r="W77">
        <f>IF(AND(AE77=1,S77&lt;=0.5),1,0)</f>
      </c>
      <c r="X77">
        <f>IF(F77="Car",1,0)</f>
      </c>
      <c r="Y77">
        <f>IF(AND(R77=1,OR(V77=0,AND(D77=39,IF(ISNUMBER(G77),G77,0)&gt;0)),W77=0,S77&gt;0.5),1,0)</f>
      </c>
      <c r="Z77">
        <f>IF(X77=1,IF(J77&gt;0,Limits!$B$5,Limits!$B$6)*S77,0)</f>
      </c>
      <c r="AA77">
        <f>IF(Y77=1,MIN(IF(ISNUMBER(G77),MAX(0,G77),0),T77,IF(F77="SUV",Limits!$B$4,T77),IF(X77=1,Z77,T77)),0)</f>
      </c>
      <c r="AB77">
        <f>IF(AND(R77=1,V77=0),T77-K77,0)</f>
      </c>
      <c r="AC77">
        <f>IF(R77=1,IF(MONTH(B77)&gt;=10,1,0),0)</f>
      </c>
      <c r="AD77">
        <f>IF(R77=0,"",IF(V77=1,D77&amp;"-MM"&amp;MONTH(B77),IF(W77=1,"ADS",D77&amp;"")&amp;"-"&amp;IF(I77="MQ","MQ"&amp;ROUNDUP(MONTH(B77)/3,0),"HY")))</f>
      </c>
      <c r="AE77">
        <f>IF(OR(F77="",F77="No"),0,1)</f>
      </c>
      <c r="AF77">
        <f>K77*IF(U77='Form 4562'!$B$3,'Form 4562'!$B$16,1)</f>
      </c>
    </row>
    <row r="78" spans="1:32" x14ac:dyDescent="0.25">
      <c r="B78" s="1"/>
      <c r="C78" s="2"/>
      <c r="E78" s="3"/>
      <c r="G78" s="2"/>
      <c r="I78">
        <f>IF(R78=0,"",IF(V78=1,"MM",IF(IFERROR(SUMPRODUCT(($U$2:$U$201=U78)*$AB$2:$AB$201*$AC$2:$AC$201)/SUMPRODUCT(($U$2:$U$201=U78)*$AB$2:$AB$201),0)&gt;0.4,"MQ","HY")))</f>
      </c>
      <c r="J78" s="3">
        <f>IF(OR(R78=0,V78=1,W78=1),0,IF(ISNUMBER(H78),H78,IF(H78="No",0,IFERROR(VLOOKUP(B78,Limits!$D$2:$E$9,2,1),0))))</f>
      </c>
      <c r="K78" s="2">
        <f>AA78*IF(U78='Form 4562'!$B$3,'Form 4562'!$B$15,1)</f>
      </c>
      <c r="L78" s="2">
        <f>(T78-K78)*J78</f>
      </c>
      <c r="M78" s="2">
        <f>T78-K78-L78</f>
      </c>
      <c r="N78" s="2">
        <f>IF(R78=0,0,IF(AND(('Form 4562'!$B$3-U78+1)&gt;=1,('Form 4562'!$B$3-U78+1)&lt;=40),INDEX(Schedule!$I$78:$AV$78,1,('Form 4562'!$B$3-U78+1)),0))</f>
      </c>
      <c r="O78" s="2">
        <f>IF(R78=0,0,SUMIF(Schedule!$I$1:$AV$1,"&lt;="&amp;('Form 4562'!$B$3-U78+1),Schedule!$I$78:$AV$78))</f>
      </c>
      <c r="P78" s="2">
        <f>T78-O78-(K78-AF78)</f>
      </c>
      <c r="R78">
        <f>IF(AND(ISNUMBER(B78),ISNUMBER(C78)),IF(C78&gt;0,1,0),0)</f>
      </c>
      <c r="S78">
        <f>IF(ISNUMBER(E78),MIN(1,MAX(0,E78)),1)</f>
      </c>
      <c r="T78">
        <f>IF(R78=1,C78*S78,0)</f>
      </c>
      <c r="U78">
        <f>IF(R78=1,YEAR(B78),0)</f>
      </c>
      <c r="V78">
        <f>IF(OR(D78=27.5,D78=39),1,0)</f>
      </c>
      <c r="W78">
        <f>IF(AND(AE78=1,S78&lt;=0.5),1,0)</f>
      </c>
      <c r="X78">
        <f>IF(F78="Car",1,0)</f>
      </c>
      <c r="Y78">
        <f>IF(AND(R78=1,OR(V78=0,AND(D78=39,IF(ISNUMBER(G78),G78,0)&gt;0)),W78=0,S78&gt;0.5),1,0)</f>
      </c>
      <c r="Z78">
        <f>IF(X78=1,IF(J78&gt;0,Limits!$B$5,Limits!$B$6)*S78,0)</f>
      </c>
      <c r="AA78">
        <f>IF(Y78=1,MIN(IF(ISNUMBER(G78),MAX(0,G78),0),T78,IF(F78="SUV",Limits!$B$4,T78),IF(X78=1,Z78,T78)),0)</f>
      </c>
      <c r="AB78">
        <f>IF(AND(R78=1,V78=0),T78-K78,0)</f>
      </c>
      <c r="AC78">
        <f>IF(R78=1,IF(MONTH(B78)&gt;=10,1,0),0)</f>
      </c>
      <c r="AD78">
        <f>IF(R78=0,"",IF(V78=1,D78&amp;"-MM"&amp;MONTH(B78),IF(W78=1,"ADS",D78&amp;"")&amp;"-"&amp;IF(I78="MQ","MQ"&amp;ROUNDUP(MONTH(B78)/3,0),"HY")))</f>
      </c>
      <c r="AE78">
        <f>IF(OR(F78="",F78="No"),0,1)</f>
      </c>
      <c r="AF78">
        <f>K78*IF(U78='Form 4562'!$B$3,'Form 4562'!$B$16,1)</f>
      </c>
    </row>
    <row r="79" spans="1:32" x14ac:dyDescent="0.25">
      <c r="B79" s="1"/>
      <c r="C79" s="2"/>
      <c r="E79" s="3"/>
      <c r="G79" s="2"/>
      <c r="I79">
        <f>IF(R79=0,"",IF(V79=1,"MM",IF(IFERROR(SUMPRODUCT(($U$2:$U$201=U79)*$AB$2:$AB$201*$AC$2:$AC$201)/SUMPRODUCT(($U$2:$U$201=U79)*$AB$2:$AB$201),0)&gt;0.4,"MQ","HY")))</f>
      </c>
      <c r="J79" s="3">
        <f>IF(OR(R79=0,V79=1,W79=1),0,IF(ISNUMBER(H79),H79,IF(H79="No",0,IFERROR(VLOOKUP(B79,Limits!$D$2:$E$9,2,1),0))))</f>
      </c>
      <c r="K79" s="2">
        <f>AA79*IF(U79='Form 4562'!$B$3,'Form 4562'!$B$15,1)</f>
      </c>
      <c r="L79" s="2">
        <f>(T79-K79)*J79</f>
      </c>
      <c r="M79" s="2">
        <f>T79-K79-L79</f>
      </c>
      <c r="N79" s="2">
        <f>IF(R79=0,0,IF(AND(('Form 4562'!$B$3-U79+1)&gt;=1,('Form 4562'!$B$3-U79+1)&lt;=40),INDEX(Schedule!$I$79:$AV$79,1,('Form 4562'!$B$3-U79+1)),0))</f>
      </c>
      <c r="O79" s="2">
        <f>IF(R79=0,0,SUMIF(Schedule!$I$1:$AV$1,"&lt;="&amp;('Form 4562'!$B$3-U79+1),Schedule!$I$79:$AV$79))</f>
      </c>
      <c r="P79" s="2">
        <f>T79-O79-(K79-AF79)</f>
      </c>
      <c r="R79">
        <f>IF(AND(ISNUMBER(B79),ISNUMBER(C79)),IF(C79&gt;0,1,0),0)</f>
      </c>
      <c r="S79">
        <f>IF(ISNUMBER(E79),MIN(1,MAX(0,E79)),1)</f>
      </c>
      <c r="T79">
        <f>IF(R79=1,C79*S79,0)</f>
      </c>
      <c r="U79">
        <f>IF(R79=1,YEAR(B79),0)</f>
      </c>
      <c r="V79">
        <f>IF(OR(D79=27.5,D79=39),1,0)</f>
      </c>
      <c r="W79">
        <f>IF(AND(AE79=1,S79&lt;=0.5),1,0)</f>
      </c>
      <c r="X79">
        <f>IF(F79="Car",1,0)</f>
      </c>
      <c r="Y79">
        <f>IF(AND(R79=1,OR(V79=0,AND(D79=39,IF(ISNUMBER(G79),G79,0)&gt;0)),W79=0,S79&gt;0.5),1,0)</f>
      </c>
      <c r="Z79">
        <f>IF(X79=1,IF(J79&gt;0,Limits!$B$5,Limits!$B$6)*S79,0)</f>
      </c>
      <c r="AA79">
        <f>IF(Y79=1,MIN(IF(ISNUMBER(G79),MAX(0,G79),0),T79,IF(F79="SUV",Limits!$B$4,T79),IF(X79=1,Z79,T79)),0)</f>
      </c>
      <c r="AB79">
        <f>IF(AND(R79=1,V79=0),T79-K79,0)</f>
      </c>
      <c r="AC79">
        <f>IF(R79=1,IF(MONTH(B79)&gt;=10,1,0),0)</f>
      </c>
      <c r="AD79">
        <f>IF(R79=0,"",IF(V79=1,D79&amp;"-MM"&amp;MONTH(B79),IF(W79=1,"ADS",D79&amp;"")&amp;"-"&amp;IF(I79="MQ","MQ"&amp;ROUNDUP(MONTH(B79)/3,0),"HY")))</f>
      </c>
      <c r="AE79">
        <f>IF(OR(F79="",F79="No"),0,1)</f>
      </c>
      <c r="AF79">
        <f>K79*IF(U79='Form 4562'!$B$3,'Form 4562'!$B$16,1)</f>
      </c>
    </row>
    <row r="80" spans="1:32" x14ac:dyDescent="0.25">
      <c r="B80" s="1"/>
      <c r="C80" s="2"/>
      <c r="E80" s="3"/>
      <c r="G80" s="2"/>
      <c r="I80">
        <f>IF(R80=0,"",IF(V80=1,"MM",IF(IFERROR(SUMPRODUCT(($U$2:$U$201=U80)*$AB$2:$AB$201*$AC$2:$AC$201)/SUMPRODUCT(($U$2:$U$201=U80)*$AB$2:$AB$201),0)&gt;0.4,"MQ","HY")))</f>
      </c>
      <c r="J80" s="3">
        <f>IF(OR(R80=0,V80=1,W80=1),0,IF(ISNUMBER(H80),H80,IF(H80="No",0,IFERROR(VLOOKUP(B80,Limits!$D$2:$E$9,2,1),0))))</f>
      </c>
      <c r="K80" s="2">
        <f>AA80*IF(U80='Form 4562'!$B$3,'Form 4562'!$B$15,1)</f>
      </c>
      <c r="L80" s="2">
        <f>(T80-K80)*J80</f>
      </c>
      <c r="M80" s="2">
        <f>T80-K80-L80</f>
      </c>
      <c r="N80" s="2">
        <f>IF(R80=0,0,IF(AND(('Form 4562'!$B$3-U80+1)&gt;=1,('Form 4562'!$B$3-U80+1)&lt;=40),INDEX(Schedule!$I$80:$AV$80,1,('Form 4562'!$B$3-U80+1)),0))</f>
      </c>
      <c r="O80" s="2">
        <f>IF(R80=0,0,SUMIF(Schedule!$I$1:$AV$1,"&lt;="&amp;('Form 4562'!$B$3-U80+1),Schedule!$I$80:$AV$80))</f>
      </c>
      <c r="P80" s="2">
        <f>T80-O80-(K80-AF80)</f>
      </c>
      <c r="R80">
        <f>IF(AND(ISNUMBER(B80),ISNUMBER(C80)),IF(C80&gt;0,1,0),0)</f>
      </c>
      <c r="S80">
        <f>IF(ISNUMBER(E80),MIN(1,MAX(0,E80)),1)</f>
      </c>
      <c r="T80">
        <f>IF(R80=1,C80*S80,0)</f>
      </c>
      <c r="U80">
        <f>IF(R80=1,YEAR(B80),0)</f>
      </c>
      <c r="V80">
        <f>IF(OR(D80=27.5,D80=39),1,0)</f>
      </c>
      <c r="W80">
        <f>IF(AND(AE80=1,S80&lt;=0.5),1,0)</f>
      </c>
      <c r="X80">
        <f>IF(F80="Car",1,0)</f>
      </c>
      <c r="Y80">
        <f>IF(AND(R80=1,OR(V80=0,AND(D80=39,IF(ISNUMBER(G80),G80,0)&gt;0)),W80=0,S80&gt;0.5),1,0)</f>
      </c>
      <c r="Z80">
        <f>IF(X80=1,IF(J80&gt;0,Limits!$B$5,Limits!$B$6)*S80,0)</f>
      </c>
      <c r="AA80">
        <f>IF(Y80=1,MIN(IF(ISNUMBER(G80),MAX(0,G80),0),T80,IF(F80="SUV",Limits!$B$4,T80),IF(X80=1,Z80,T80)),0)</f>
      </c>
      <c r="AB80">
        <f>IF(AND(R80=1,V80=0),T80-K80,0)</f>
      </c>
      <c r="AC80">
        <f>IF(R80=1,IF(MONTH(B80)&gt;=10,1,0),0)</f>
      </c>
      <c r="AD80">
        <f>IF(R80=0,"",IF(V80=1,D80&amp;"-MM"&amp;MONTH(B80),IF(W80=1,"ADS",D80&amp;"")&amp;"-"&amp;IF(I80="MQ","MQ"&amp;ROUNDUP(MONTH(B80)/3,0),"HY")))</f>
      </c>
      <c r="AE80">
        <f>IF(OR(F80="",F80="No"),0,1)</f>
      </c>
      <c r="AF80">
        <f>K80*IF(U80='Form 4562'!$B$3,'Form 4562'!$B$16,1)</f>
      </c>
    </row>
    <row r="81" spans="1:32" x14ac:dyDescent="0.25">
      <c r="B81" s="1"/>
      <c r="C81" s="2"/>
      <c r="E81" s="3"/>
      <c r="G81" s="2"/>
      <c r="I81">
        <f>IF(R81=0,"",IF(V81=1,"MM",IF(IFERROR(SUMPRODUCT(($U$2:$U$201=U81)*$AB$2:$AB$201*$AC$2:$AC$201)/SUMPRODUCT(($U$2:$U$201=U81)*$AB$2:$AB$201),0)&gt;0.4,"MQ","HY")))</f>
      </c>
      <c r="J81" s="3">
        <f>IF(OR(R81=0,V81=1,W81=1),0,IF(ISNUMBER(H81),H81,IF(H81="No",0,IFERROR(VLOOKUP(B81,Limits!$D$2:$E$9,2,1),0))))</f>
      </c>
      <c r="K81" s="2">
        <f>AA81*IF(U81='Form 4562'!$B$3,'Form 4562'!$B$15,1)</f>
      </c>
      <c r="L81" s="2">
        <f>(T81-K81)*J81</f>
      </c>
      <c r="M81" s="2">
        <f>T81-K81-L81</f>
      </c>
      <c r="N81" s="2">
        <f>IF(R81=0,0,IF(AND(('Form 4562'!$B$3-U81+1)&gt;=1,('Form 4562'!$B$3-U81+1)&lt;=40),INDEX(Schedule!$I$81:$AV$81,1,('Form 4562'!$B$3-U81+1)),0))</f>
      </c>
      <c r="O81" s="2">
        <f>IF(R81=0,0,SUMIF(Schedule!$I$1:$AV$1,"&lt;="&amp;('Form 4562'!$B$3-U81+1),Schedule!$I$81:$AV$81))</f>
      </c>
      <c r="P81" s="2">
        <f>T81-O81-(K81-AF81)</f>
      </c>
      <c r="R81">
        <f>IF(AND(ISNUMBER(B81),ISNUMBER(C81)),IF(C81&gt;0,1,0),0)</f>
      </c>
      <c r="S81">
        <f>IF(ISNUMBER(E81),MIN(1,MAX(0,E81)),1)</f>
      </c>
      <c r="T81">
        <f>IF(R81=1,C81*S81,0)</f>
      </c>
      <c r="U81">
        <f>IF(R81=1,YEAR(B81),0)</f>
      </c>
      <c r="V81">
        <f>IF(OR(D81=27.5,D81=39),1,0)</f>
      </c>
      <c r="W81">
        <f>IF(AND(AE81=1,S81&lt;=0.5),1,0)</f>
      </c>
      <c r="X81">
        <f>IF(F81="Car",1,0)</f>
      </c>
      <c r="Y81">
        <f>IF(AND(R81=1,OR(V81=0,AND(D81=39,IF(ISNUMBER(G81),G81,0)&gt;0)),W81=0,S81&gt;0.5),1,0)</f>
      </c>
      <c r="Z81">
        <f>IF(X81=1,IF(J81&gt;0,Limits!$B$5,Limits!$B$6)*S81,0)</f>
      </c>
      <c r="AA81">
        <f>IF(Y81=1,MIN(IF(ISNUMBER(G81),MAX(0,G81),0),T81,IF(F81="SUV",Limits!$B$4,T81),IF(X81=1,Z81,T81)),0)</f>
      </c>
      <c r="AB81">
        <f>IF(AND(R81=1,V81=0),T81-K81,0)</f>
      </c>
      <c r="AC81">
        <f>IF(R81=1,IF(MONTH(B81)&gt;=10,1,0),0)</f>
      </c>
      <c r="AD81">
        <f>IF(R81=0,"",IF(V81=1,D81&amp;"-MM"&amp;MONTH(B81),IF(W81=1,"ADS",D81&amp;"")&amp;"-"&amp;IF(I81="MQ","MQ"&amp;ROUNDUP(MONTH(B81)/3,0),"HY")))</f>
      </c>
      <c r="AE81">
        <f>IF(OR(F81="",F81="No"),0,1)</f>
      </c>
      <c r="AF81">
        <f>K81*IF(U81='Form 4562'!$B$3,'Form 4562'!$B$16,1)</f>
      </c>
    </row>
    <row r="82" spans="1:32" x14ac:dyDescent="0.25">
      <c r="B82" s="1"/>
      <c r="C82" s="2"/>
      <c r="E82" s="3"/>
      <c r="G82" s="2"/>
      <c r="I82">
        <f>IF(R82=0,"",IF(V82=1,"MM",IF(IFERROR(SUMPRODUCT(($U$2:$U$201=U82)*$AB$2:$AB$201*$AC$2:$AC$201)/SUMPRODUCT(($U$2:$U$201=U82)*$AB$2:$AB$201),0)&gt;0.4,"MQ","HY")))</f>
      </c>
      <c r="J82" s="3">
        <f>IF(OR(R82=0,V82=1,W82=1),0,IF(ISNUMBER(H82),H82,IF(H82="No",0,IFERROR(VLOOKUP(B82,Limits!$D$2:$E$9,2,1),0))))</f>
      </c>
      <c r="K82" s="2">
        <f>AA82*IF(U82='Form 4562'!$B$3,'Form 4562'!$B$15,1)</f>
      </c>
      <c r="L82" s="2">
        <f>(T82-K82)*J82</f>
      </c>
      <c r="M82" s="2">
        <f>T82-K82-L82</f>
      </c>
      <c r="N82" s="2">
        <f>IF(R82=0,0,IF(AND(('Form 4562'!$B$3-U82+1)&gt;=1,('Form 4562'!$B$3-U82+1)&lt;=40),INDEX(Schedule!$I$82:$AV$82,1,('Form 4562'!$B$3-U82+1)),0))</f>
      </c>
      <c r="O82" s="2">
        <f>IF(R82=0,0,SUMIF(Schedule!$I$1:$AV$1,"&lt;="&amp;('Form 4562'!$B$3-U82+1),Schedule!$I$82:$AV$82))</f>
      </c>
      <c r="P82" s="2">
        <f>T82-O82-(K82-AF82)</f>
      </c>
      <c r="R82">
        <f>IF(AND(ISNUMBER(B82),ISNUMBER(C82)),IF(C82&gt;0,1,0),0)</f>
      </c>
      <c r="S82">
        <f>IF(ISNUMBER(E82),MIN(1,MAX(0,E82)),1)</f>
      </c>
      <c r="T82">
        <f>IF(R82=1,C82*S82,0)</f>
      </c>
      <c r="U82">
        <f>IF(R82=1,YEAR(B82),0)</f>
      </c>
      <c r="V82">
        <f>IF(OR(D82=27.5,D82=39),1,0)</f>
      </c>
      <c r="W82">
        <f>IF(AND(AE82=1,S82&lt;=0.5),1,0)</f>
      </c>
      <c r="X82">
        <f>IF(F82="Car",1,0)</f>
      </c>
      <c r="Y82">
        <f>IF(AND(R82=1,OR(V82=0,AND(D82=39,IF(ISNUMBER(G82),G82,0)&gt;0)),W82=0,S82&gt;0.5),1,0)</f>
      </c>
      <c r="Z82">
        <f>IF(X82=1,IF(J82&gt;0,Limits!$B$5,Limits!$B$6)*S82,0)</f>
      </c>
      <c r="AA82">
        <f>IF(Y82=1,MIN(IF(ISNUMBER(G82),MAX(0,G82),0),T82,IF(F82="SUV",Limits!$B$4,T82),IF(X82=1,Z82,T82)),0)</f>
      </c>
      <c r="AB82">
        <f>IF(AND(R82=1,V82=0),T82-K82,0)</f>
      </c>
      <c r="AC82">
        <f>IF(R82=1,IF(MONTH(B82)&gt;=10,1,0),0)</f>
      </c>
      <c r="AD82">
        <f>IF(R82=0,"",IF(V82=1,D82&amp;"-MM"&amp;MONTH(B82),IF(W82=1,"ADS",D82&amp;"")&amp;"-"&amp;IF(I82="MQ","MQ"&amp;ROUNDUP(MONTH(B82)/3,0),"HY")))</f>
      </c>
      <c r="AE82">
        <f>IF(OR(F82="",F82="No"),0,1)</f>
      </c>
      <c r="AF82">
        <f>K82*IF(U82='Form 4562'!$B$3,'Form 4562'!$B$16,1)</f>
      </c>
    </row>
    <row r="83" spans="1:32" x14ac:dyDescent="0.25">
      <c r="B83" s="1"/>
      <c r="C83" s="2"/>
      <c r="E83" s="3"/>
      <c r="G83" s="2"/>
      <c r="I83">
        <f>IF(R83=0,"",IF(V83=1,"MM",IF(IFERROR(SUMPRODUCT(($U$2:$U$201=U83)*$AB$2:$AB$201*$AC$2:$AC$201)/SUMPRODUCT(($U$2:$U$201=U83)*$AB$2:$AB$201),0)&gt;0.4,"MQ","HY")))</f>
      </c>
      <c r="J83" s="3">
        <f>IF(OR(R83=0,V83=1,W83=1),0,IF(ISNUMBER(H83),H83,IF(H83="No",0,IFERROR(VLOOKUP(B83,Limits!$D$2:$E$9,2,1),0))))</f>
      </c>
      <c r="K83" s="2">
        <f>AA83*IF(U83='Form 4562'!$B$3,'Form 4562'!$B$15,1)</f>
      </c>
      <c r="L83" s="2">
        <f>(T83-K83)*J83</f>
      </c>
      <c r="M83" s="2">
        <f>T83-K83-L83</f>
      </c>
      <c r="N83" s="2">
        <f>IF(R83=0,0,IF(AND(('Form 4562'!$B$3-U83+1)&gt;=1,('Form 4562'!$B$3-U83+1)&lt;=40),INDEX(Schedule!$I$83:$AV$83,1,('Form 4562'!$B$3-U83+1)),0))</f>
      </c>
      <c r="O83" s="2">
        <f>IF(R83=0,0,SUMIF(Schedule!$I$1:$AV$1,"&lt;="&amp;('Form 4562'!$B$3-U83+1),Schedule!$I$83:$AV$83))</f>
      </c>
      <c r="P83" s="2">
        <f>T83-O83-(K83-AF83)</f>
      </c>
      <c r="R83">
        <f>IF(AND(ISNUMBER(B83),ISNUMBER(C83)),IF(C83&gt;0,1,0),0)</f>
      </c>
      <c r="S83">
        <f>IF(ISNUMBER(E83),MIN(1,MAX(0,E83)),1)</f>
      </c>
      <c r="T83">
        <f>IF(R83=1,C83*S83,0)</f>
      </c>
      <c r="U83">
        <f>IF(R83=1,YEAR(B83),0)</f>
      </c>
      <c r="V83">
        <f>IF(OR(D83=27.5,D83=39),1,0)</f>
      </c>
      <c r="W83">
        <f>IF(AND(AE83=1,S83&lt;=0.5),1,0)</f>
      </c>
      <c r="X83">
        <f>IF(F83="Car",1,0)</f>
      </c>
      <c r="Y83">
        <f>IF(AND(R83=1,OR(V83=0,AND(D83=39,IF(ISNUMBER(G83),G83,0)&gt;0)),W83=0,S83&gt;0.5),1,0)</f>
      </c>
      <c r="Z83">
        <f>IF(X83=1,IF(J83&gt;0,Limits!$B$5,Limits!$B$6)*S83,0)</f>
      </c>
      <c r="AA83">
        <f>IF(Y83=1,MIN(IF(ISNUMBER(G83),MAX(0,G83),0),T83,IF(F83="SUV",Limits!$B$4,T83),IF(X83=1,Z83,T83)),0)</f>
      </c>
      <c r="AB83">
        <f>IF(AND(R83=1,V83=0),T83-K83,0)</f>
      </c>
      <c r="AC83">
        <f>IF(R83=1,IF(MONTH(B83)&gt;=10,1,0),0)</f>
      </c>
      <c r="AD83">
        <f>IF(R83=0,"",IF(V83=1,D83&amp;"-MM"&amp;MONTH(B83),IF(W83=1,"ADS",D83&amp;"")&amp;"-"&amp;IF(I83="MQ","MQ"&amp;ROUNDUP(MONTH(B83)/3,0),"HY")))</f>
      </c>
      <c r="AE83">
        <f>IF(OR(F83="",F83="No"),0,1)</f>
      </c>
      <c r="AF83">
        <f>K83*IF(U83='Form 4562'!$B$3,'Form 4562'!$B$16,1)</f>
      </c>
    </row>
    <row r="84" spans="1:32" x14ac:dyDescent="0.25">
      <c r="B84" s="1"/>
      <c r="C84" s="2"/>
      <c r="E84" s="3"/>
      <c r="G84" s="2"/>
      <c r="I84">
        <f>IF(R84=0,"",IF(V84=1,"MM",IF(IFERROR(SUMPRODUCT(($U$2:$U$201=U84)*$AB$2:$AB$201*$AC$2:$AC$201)/SUMPRODUCT(($U$2:$U$201=U84)*$AB$2:$AB$201),0)&gt;0.4,"MQ","HY")))</f>
      </c>
      <c r="J84" s="3">
        <f>IF(OR(R84=0,V84=1,W84=1),0,IF(ISNUMBER(H84),H84,IF(H84="No",0,IFERROR(VLOOKUP(B84,Limits!$D$2:$E$9,2,1),0))))</f>
      </c>
      <c r="K84" s="2">
        <f>AA84*IF(U84='Form 4562'!$B$3,'Form 4562'!$B$15,1)</f>
      </c>
      <c r="L84" s="2">
        <f>(T84-K84)*J84</f>
      </c>
      <c r="M84" s="2">
        <f>T84-K84-L84</f>
      </c>
      <c r="N84" s="2">
        <f>IF(R84=0,0,IF(AND(('Form 4562'!$B$3-U84+1)&gt;=1,('Form 4562'!$B$3-U84+1)&lt;=40),INDEX(Schedule!$I$84:$AV$84,1,('Form 4562'!$B$3-U84+1)),0))</f>
      </c>
      <c r="O84" s="2">
        <f>IF(R84=0,0,SUMIF(Schedule!$I$1:$AV$1,"&lt;="&amp;('Form 4562'!$B$3-U84+1),Schedule!$I$84:$AV$84))</f>
      </c>
      <c r="P84" s="2">
        <f>T84-O84-(K84-AF84)</f>
      </c>
      <c r="R84">
        <f>IF(AND(ISNUMBER(B84),ISNUMBER(C84)),IF(C84&gt;0,1,0),0)</f>
      </c>
      <c r="S84">
        <f>IF(ISNUMBER(E84),MIN(1,MAX(0,E84)),1)</f>
      </c>
      <c r="T84">
        <f>IF(R84=1,C84*S84,0)</f>
      </c>
      <c r="U84">
        <f>IF(R84=1,YEAR(B84),0)</f>
      </c>
      <c r="V84">
        <f>IF(OR(D84=27.5,D84=39),1,0)</f>
      </c>
      <c r="W84">
        <f>IF(AND(AE84=1,S84&lt;=0.5),1,0)</f>
      </c>
      <c r="X84">
        <f>IF(F84="Car",1,0)</f>
      </c>
      <c r="Y84">
        <f>IF(AND(R84=1,OR(V84=0,AND(D84=39,IF(ISNUMBER(G84),G84,0)&gt;0)),W84=0,S84&gt;0.5),1,0)</f>
      </c>
      <c r="Z84">
        <f>IF(X84=1,IF(J84&gt;0,Limits!$B$5,Limits!$B$6)*S84,0)</f>
      </c>
      <c r="AA84">
        <f>IF(Y84=1,MIN(IF(ISNUMBER(G84),MAX(0,G84),0),T84,IF(F84="SUV",Limits!$B$4,T84),IF(X84=1,Z84,T84)),0)</f>
      </c>
      <c r="AB84">
        <f>IF(AND(R84=1,V84=0),T84-K84,0)</f>
      </c>
      <c r="AC84">
        <f>IF(R84=1,IF(MONTH(B84)&gt;=10,1,0),0)</f>
      </c>
      <c r="AD84">
        <f>IF(R84=0,"",IF(V84=1,D84&amp;"-MM"&amp;MONTH(B84),IF(W84=1,"ADS",D84&amp;"")&amp;"-"&amp;IF(I84="MQ","MQ"&amp;ROUNDUP(MONTH(B84)/3,0),"HY")))</f>
      </c>
      <c r="AE84">
        <f>IF(OR(F84="",F84="No"),0,1)</f>
      </c>
      <c r="AF84">
        <f>K84*IF(U84='Form 4562'!$B$3,'Form 4562'!$B$16,1)</f>
      </c>
    </row>
    <row r="85" spans="1:32" x14ac:dyDescent="0.25">
      <c r="B85" s="1"/>
      <c r="C85" s="2"/>
      <c r="E85" s="3"/>
      <c r="G85" s="2"/>
      <c r="I85">
        <f>IF(R85=0,"",IF(V85=1,"MM",IF(IFERROR(SUMPRODUCT(($U$2:$U$201=U85)*$AB$2:$AB$201*$AC$2:$AC$201)/SUMPRODUCT(($U$2:$U$201=U85)*$AB$2:$AB$201),0)&gt;0.4,"MQ","HY")))</f>
      </c>
      <c r="J85" s="3">
        <f>IF(OR(R85=0,V85=1,W85=1),0,IF(ISNUMBER(H85),H85,IF(H85="No",0,IFERROR(VLOOKUP(B85,Limits!$D$2:$E$9,2,1),0))))</f>
      </c>
      <c r="K85" s="2">
        <f>AA85*IF(U85='Form 4562'!$B$3,'Form 4562'!$B$15,1)</f>
      </c>
      <c r="L85" s="2">
        <f>(T85-K85)*J85</f>
      </c>
      <c r="M85" s="2">
        <f>T85-K85-L85</f>
      </c>
      <c r="N85" s="2">
        <f>IF(R85=0,0,IF(AND(('Form 4562'!$B$3-U85+1)&gt;=1,('Form 4562'!$B$3-U85+1)&lt;=40),INDEX(Schedule!$I$85:$AV$85,1,('Form 4562'!$B$3-U85+1)),0))</f>
      </c>
      <c r="O85" s="2">
        <f>IF(R85=0,0,SUMIF(Schedule!$I$1:$AV$1,"&lt;="&amp;('Form 4562'!$B$3-U85+1),Schedule!$I$85:$AV$85))</f>
      </c>
      <c r="P85" s="2">
        <f>T85-O85-(K85-AF85)</f>
      </c>
      <c r="R85">
        <f>IF(AND(ISNUMBER(B85),ISNUMBER(C85)),IF(C85&gt;0,1,0),0)</f>
      </c>
      <c r="S85">
        <f>IF(ISNUMBER(E85),MIN(1,MAX(0,E85)),1)</f>
      </c>
      <c r="T85">
        <f>IF(R85=1,C85*S85,0)</f>
      </c>
      <c r="U85">
        <f>IF(R85=1,YEAR(B85),0)</f>
      </c>
      <c r="V85">
        <f>IF(OR(D85=27.5,D85=39),1,0)</f>
      </c>
      <c r="W85">
        <f>IF(AND(AE85=1,S85&lt;=0.5),1,0)</f>
      </c>
      <c r="X85">
        <f>IF(F85="Car",1,0)</f>
      </c>
      <c r="Y85">
        <f>IF(AND(R85=1,OR(V85=0,AND(D85=39,IF(ISNUMBER(G85),G85,0)&gt;0)),W85=0,S85&gt;0.5),1,0)</f>
      </c>
      <c r="Z85">
        <f>IF(X85=1,IF(J85&gt;0,Limits!$B$5,Limits!$B$6)*S85,0)</f>
      </c>
      <c r="AA85">
        <f>IF(Y85=1,MIN(IF(ISNUMBER(G85),MAX(0,G85),0),T85,IF(F85="SUV",Limits!$B$4,T85),IF(X85=1,Z85,T85)),0)</f>
      </c>
      <c r="AB85">
        <f>IF(AND(R85=1,V85=0),T85-K85,0)</f>
      </c>
      <c r="AC85">
        <f>IF(R85=1,IF(MONTH(B85)&gt;=10,1,0),0)</f>
      </c>
      <c r="AD85">
        <f>IF(R85=0,"",IF(V85=1,D85&amp;"-MM"&amp;MONTH(B85),IF(W85=1,"ADS",D85&amp;"")&amp;"-"&amp;IF(I85="MQ","MQ"&amp;ROUNDUP(MONTH(B85)/3,0),"HY")))</f>
      </c>
      <c r="AE85">
        <f>IF(OR(F85="",F85="No"),0,1)</f>
      </c>
      <c r="AF85">
        <f>K85*IF(U85='Form 4562'!$B$3,'Form 4562'!$B$16,1)</f>
      </c>
    </row>
    <row r="86" spans="1:32" x14ac:dyDescent="0.25">
      <c r="B86" s="1"/>
      <c r="C86" s="2"/>
      <c r="E86" s="3"/>
      <c r="G86" s="2"/>
      <c r="I86">
        <f>IF(R86=0,"",IF(V86=1,"MM",IF(IFERROR(SUMPRODUCT(($U$2:$U$201=U86)*$AB$2:$AB$201*$AC$2:$AC$201)/SUMPRODUCT(($U$2:$U$201=U86)*$AB$2:$AB$201),0)&gt;0.4,"MQ","HY")))</f>
      </c>
      <c r="J86" s="3">
        <f>IF(OR(R86=0,V86=1,W86=1),0,IF(ISNUMBER(H86),H86,IF(H86="No",0,IFERROR(VLOOKUP(B86,Limits!$D$2:$E$9,2,1),0))))</f>
      </c>
      <c r="K86" s="2">
        <f>AA86*IF(U86='Form 4562'!$B$3,'Form 4562'!$B$15,1)</f>
      </c>
      <c r="L86" s="2">
        <f>(T86-K86)*J86</f>
      </c>
      <c r="M86" s="2">
        <f>T86-K86-L86</f>
      </c>
      <c r="N86" s="2">
        <f>IF(R86=0,0,IF(AND(('Form 4562'!$B$3-U86+1)&gt;=1,('Form 4562'!$B$3-U86+1)&lt;=40),INDEX(Schedule!$I$86:$AV$86,1,('Form 4562'!$B$3-U86+1)),0))</f>
      </c>
      <c r="O86" s="2">
        <f>IF(R86=0,0,SUMIF(Schedule!$I$1:$AV$1,"&lt;="&amp;('Form 4562'!$B$3-U86+1),Schedule!$I$86:$AV$86))</f>
      </c>
      <c r="P86" s="2">
        <f>T86-O86-(K86-AF86)</f>
      </c>
      <c r="R86">
        <f>IF(AND(ISNUMBER(B86),ISNUMBER(C86)),IF(C86&gt;0,1,0),0)</f>
      </c>
      <c r="S86">
        <f>IF(ISNUMBER(E86),MIN(1,MAX(0,E86)),1)</f>
      </c>
      <c r="T86">
        <f>IF(R86=1,C86*S86,0)</f>
      </c>
      <c r="U86">
        <f>IF(R86=1,YEAR(B86),0)</f>
      </c>
      <c r="V86">
        <f>IF(OR(D86=27.5,D86=39),1,0)</f>
      </c>
      <c r="W86">
        <f>IF(AND(AE86=1,S86&lt;=0.5),1,0)</f>
      </c>
      <c r="X86">
        <f>IF(F86="Car",1,0)</f>
      </c>
      <c r="Y86">
        <f>IF(AND(R86=1,OR(V86=0,AND(D86=39,IF(ISNUMBER(G86),G86,0)&gt;0)),W86=0,S86&gt;0.5),1,0)</f>
      </c>
      <c r="Z86">
        <f>IF(X86=1,IF(J86&gt;0,Limits!$B$5,Limits!$B$6)*S86,0)</f>
      </c>
      <c r="AA86">
        <f>IF(Y86=1,MIN(IF(ISNUMBER(G86),MAX(0,G86),0),T86,IF(F86="SUV",Limits!$B$4,T86),IF(X86=1,Z86,T86)),0)</f>
      </c>
      <c r="AB86">
        <f>IF(AND(R86=1,V86=0),T86-K86,0)</f>
      </c>
      <c r="AC86">
        <f>IF(R86=1,IF(MONTH(B86)&gt;=10,1,0),0)</f>
      </c>
      <c r="AD86">
        <f>IF(R86=0,"",IF(V86=1,D86&amp;"-MM"&amp;MONTH(B86),IF(W86=1,"ADS",D86&amp;"")&amp;"-"&amp;IF(I86="MQ","MQ"&amp;ROUNDUP(MONTH(B86)/3,0),"HY")))</f>
      </c>
      <c r="AE86">
        <f>IF(OR(F86="",F86="No"),0,1)</f>
      </c>
      <c r="AF86">
        <f>K86*IF(U86='Form 4562'!$B$3,'Form 4562'!$B$16,1)</f>
      </c>
    </row>
    <row r="87" spans="1:32" x14ac:dyDescent="0.25">
      <c r="B87" s="1"/>
      <c r="C87" s="2"/>
      <c r="E87" s="3"/>
      <c r="G87" s="2"/>
      <c r="I87">
        <f>IF(R87=0,"",IF(V87=1,"MM",IF(IFERROR(SUMPRODUCT(($U$2:$U$201=U87)*$AB$2:$AB$201*$AC$2:$AC$201)/SUMPRODUCT(($U$2:$U$201=U87)*$AB$2:$AB$201),0)&gt;0.4,"MQ","HY")))</f>
      </c>
      <c r="J87" s="3">
        <f>IF(OR(R87=0,V87=1,W87=1),0,IF(ISNUMBER(H87),H87,IF(H87="No",0,IFERROR(VLOOKUP(B87,Limits!$D$2:$E$9,2,1),0))))</f>
      </c>
      <c r="K87" s="2">
        <f>AA87*IF(U87='Form 4562'!$B$3,'Form 4562'!$B$15,1)</f>
      </c>
      <c r="L87" s="2">
        <f>(T87-K87)*J87</f>
      </c>
      <c r="M87" s="2">
        <f>T87-K87-L87</f>
      </c>
      <c r="N87" s="2">
        <f>IF(R87=0,0,IF(AND(('Form 4562'!$B$3-U87+1)&gt;=1,('Form 4562'!$B$3-U87+1)&lt;=40),INDEX(Schedule!$I$87:$AV$87,1,('Form 4562'!$B$3-U87+1)),0))</f>
      </c>
      <c r="O87" s="2">
        <f>IF(R87=0,0,SUMIF(Schedule!$I$1:$AV$1,"&lt;="&amp;('Form 4562'!$B$3-U87+1),Schedule!$I$87:$AV$87))</f>
      </c>
      <c r="P87" s="2">
        <f>T87-O87-(K87-AF87)</f>
      </c>
      <c r="R87">
        <f>IF(AND(ISNUMBER(B87),ISNUMBER(C87)),IF(C87&gt;0,1,0),0)</f>
      </c>
      <c r="S87">
        <f>IF(ISNUMBER(E87),MIN(1,MAX(0,E87)),1)</f>
      </c>
      <c r="T87">
        <f>IF(R87=1,C87*S87,0)</f>
      </c>
      <c r="U87">
        <f>IF(R87=1,YEAR(B87),0)</f>
      </c>
      <c r="V87">
        <f>IF(OR(D87=27.5,D87=39),1,0)</f>
      </c>
      <c r="W87">
        <f>IF(AND(AE87=1,S87&lt;=0.5),1,0)</f>
      </c>
      <c r="X87">
        <f>IF(F87="Car",1,0)</f>
      </c>
      <c r="Y87">
        <f>IF(AND(R87=1,OR(V87=0,AND(D87=39,IF(ISNUMBER(G87),G87,0)&gt;0)),W87=0,S87&gt;0.5),1,0)</f>
      </c>
      <c r="Z87">
        <f>IF(X87=1,IF(J87&gt;0,Limits!$B$5,Limits!$B$6)*S87,0)</f>
      </c>
      <c r="AA87">
        <f>IF(Y87=1,MIN(IF(ISNUMBER(G87),MAX(0,G87),0),T87,IF(F87="SUV",Limits!$B$4,T87),IF(X87=1,Z87,T87)),0)</f>
      </c>
      <c r="AB87">
        <f>IF(AND(R87=1,V87=0),T87-K87,0)</f>
      </c>
      <c r="AC87">
        <f>IF(R87=1,IF(MONTH(B87)&gt;=10,1,0),0)</f>
      </c>
      <c r="AD87">
        <f>IF(R87=0,"",IF(V87=1,D87&amp;"-MM"&amp;MONTH(B87),IF(W87=1,"ADS",D87&amp;"")&amp;"-"&amp;IF(I87="MQ","MQ"&amp;ROUNDUP(MONTH(B87)/3,0),"HY")))</f>
      </c>
      <c r="AE87">
        <f>IF(OR(F87="",F87="No"),0,1)</f>
      </c>
      <c r="AF87">
        <f>K87*IF(U87='Form 4562'!$B$3,'Form 4562'!$B$16,1)</f>
      </c>
    </row>
    <row r="88" spans="1:32" x14ac:dyDescent="0.25">
      <c r="B88" s="1"/>
      <c r="C88" s="2"/>
      <c r="E88" s="3"/>
      <c r="G88" s="2"/>
      <c r="I88">
        <f>IF(R88=0,"",IF(V88=1,"MM",IF(IFERROR(SUMPRODUCT(($U$2:$U$201=U88)*$AB$2:$AB$201*$AC$2:$AC$201)/SUMPRODUCT(($U$2:$U$201=U88)*$AB$2:$AB$201),0)&gt;0.4,"MQ","HY")))</f>
      </c>
      <c r="J88" s="3">
        <f>IF(OR(R88=0,V88=1,W88=1),0,IF(ISNUMBER(H88),H88,IF(H88="No",0,IFERROR(VLOOKUP(B88,Limits!$D$2:$E$9,2,1),0))))</f>
      </c>
      <c r="K88" s="2">
        <f>AA88*IF(U88='Form 4562'!$B$3,'Form 4562'!$B$15,1)</f>
      </c>
      <c r="L88" s="2">
        <f>(T88-K88)*J88</f>
      </c>
      <c r="M88" s="2">
        <f>T88-K88-L88</f>
      </c>
      <c r="N88" s="2">
        <f>IF(R88=0,0,IF(AND(('Form 4562'!$B$3-U88+1)&gt;=1,('Form 4562'!$B$3-U88+1)&lt;=40),INDEX(Schedule!$I$88:$AV$88,1,('Form 4562'!$B$3-U88+1)),0))</f>
      </c>
      <c r="O88" s="2">
        <f>IF(R88=0,0,SUMIF(Schedule!$I$1:$AV$1,"&lt;="&amp;('Form 4562'!$B$3-U88+1),Schedule!$I$88:$AV$88))</f>
      </c>
      <c r="P88" s="2">
        <f>T88-O88-(K88-AF88)</f>
      </c>
      <c r="R88">
        <f>IF(AND(ISNUMBER(B88),ISNUMBER(C88)),IF(C88&gt;0,1,0),0)</f>
      </c>
      <c r="S88">
        <f>IF(ISNUMBER(E88),MIN(1,MAX(0,E88)),1)</f>
      </c>
      <c r="T88">
        <f>IF(R88=1,C88*S88,0)</f>
      </c>
      <c r="U88">
        <f>IF(R88=1,YEAR(B88),0)</f>
      </c>
      <c r="V88">
        <f>IF(OR(D88=27.5,D88=39),1,0)</f>
      </c>
      <c r="W88">
        <f>IF(AND(AE88=1,S88&lt;=0.5),1,0)</f>
      </c>
      <c r="X88">
        <f>IF(F88="Car",1,0)</f>
      </c>
      <c r="Y88">
        <f>IF(AND(R88=1,OR(V88=0,AND(D88=39,IF(ISNUMBER(G88),G88,0)&gt;0)),W88=0,S88&gt;0.5),1,0)</f>
      </c>
      <c r="Z88">
        <f>IF(X88=1,IF(J88&gt;0,Limits!$B$5,Limits!$B$6)*S88,0)</f>
      </c>
      <c r="AA88">
        <f>IF(Y88=1,MIN(IF(ISNUMBER(G88),MAX(0,G88),0),T88,IF(F88="SUV",Limits!$B$4,T88),IF(X88=1,Z88,T88)),0)</f>
      </c>
      <c r="AB88">
        <f>IF(AND(R88=1,V88=0),T88-K88,0)</f>
      </c>
      <c r="AC88">
        <f>IF(R88=1,IF(MONTH(B88)&gt;=10,1,0),0)</f>
      </c>
      <c r="AD88">
        <f>IF(R88=0,"",IF(V88=1,D88&amp;"-MM"&amp;MONTH(B88),IF(W88=1,"ADS",D88&amp;"")&amp;"-"&amp;IF(I88="MQ","MQ"&amp;ROUNDUP(MONTH(B88)/3,0),"HY")))</f>
      </c>
      <c r="AE88">
        <f>IF(OR(F88="",F88="No"),0,1)</f>
      </c>
      <c r="AF88">
        <f>K88*IF(U88='Form 4562'!$B$3,'Form 4562'!$B$16,1)</f>
      </c>
    </row>
    <row r="89" spans="1:32" x14ac:dyDescent="0.25">
      <c r="B89" s="1"/>
      <c r="C89" s="2"/>
      <c r="E89" s="3"/>
      <c r="G89" s="2"/>
      <c r="I89">
        <f>IF(R89=0,"",IF(V89=1,"MM",IF(IFERROR(SUMPRODUCT(($U$2:$U$201=U89)*$AB$2:$AB$201*$AC$2:$AC$201)/SUMPRODUCT(($U$2:$U$201=U89)*$AB$2:$AB$201),0)&gt;0.4,"MQ","HY")))</f>
      </c>
      <c r="J89" s="3">
        <f>IF(OR(R89=0,V89=1,W89=1),0,IF(ISNUMBER(H89),H89,IF(H89="No",0,IFERROR(VLOOKUP(B89,Limits!$D$2:$E$9,2,1),0))))</f>
      </c>
      <c r="K89" s="2">
        <f>AA89*IF(U89='Form 4562'!$B$3,'Form 4562'!$B$15,1)</f>
      </c>
      <c r="L89" s="2">
        <f>(T89-K89)*J89</f>
      </c>
      <c r="M89" s="2">
        <f>T89-K89-L89</f>
      </c>
      <c r="N89" s="2">
        <f>IF(R89=0,0,IF(AND(('Form 4562'!$B$3-U89+1)&gt;=1,('Form 4562'!$B$3-U89+1)&lt;=40),INDEX(Schedule!$I$89:$AV$89,1,('Form 4562'!$B$3-U89+1)),0))</f>
      </c>
      <c r="O89" s="2">
        <f>IF(R89=0,0,SUMIF(Schedule!$I$1:$AV$1,"&lt;="&amp;('Form 4562'!$B$3-U89+1),Schedule!$I$89:$AV$89))</f>
      </c>
      <c r="P89" s="2">
        <f>T89-O89-(K89-AF89)</f>
      </c>
      <c r="R89">
        <f>IF(AND(ISNUMBER(B89),ISNUMBER(C89)),IF(C89&gt;0,1,0),0)</f>
      </c>
      <c r="S89">
        <f>IF(ISNUMBER(E89),MIN(1,MAX(0,E89)),1)</f>
      </c>
      <c r="T89">
        <f>IF(R89=1,C89*S89,0)</f>
      </c>
      <c r="U89">
        <f>IF(R89=1,YEAR(B89),0)</f>
      </c>
      <c r="V89">
        <f>IF(OR(D89=27.5,D89=39),1,0)</f>
      </c>
      <c r="W89">
        <f>IF(AND(AE89=1,S89&lt;=0.5),1,0)</f>
      </c>
      <c r="X89">
        <f>IF(F89="Car",1,0)</f>
      </c>
      <c r="Y89">
        <f>IF(AND(R89=1,OR(V89=0,AND(D89=39,IF(ISNUMBER(G89),G89,0)&gt;0)),W89=0,S89&gt;0.5),1,0)</f>
      </c>
      <c r="Z89">
        <f>IF(X89=1,IF(J89&gt;0,Limits!$B$5,Limits!$B$6)*S89,0)</f>
      </c>
      <c r="AA89">
        <f>IF(Y89=1,MIN(IF(ISNUMBER(G89),MAX(0,G89),0),T89,IF(F89="SUV",Limits!$B$4,T89),IF(X89=1,Z89,T89)),0)</f>
      </c>
      <c r="AB89">
        <f>IF(AND(R89=1,V89=0),T89-K89,0)</f>
      </c>
      <c r="AC89">
        <f>IF(R89=1,IF(MONTH(B89)&gt;=10,1,0),0)</f>
      </c>
      <c r="AD89">
        <f>IF(R89=0,"",IF(V89=1,D89&amp;"-MM"&amp;MONTH(B89),IF(W89=1,"ADS",D89&amp;"")&amp;"-"&amp;IF(I89="MQ","MQ"&amp;ROUNDUP(MONTH(B89)/3,0),"HY")))</f>
      </c>
      <c r="AE89">
        <f>IF(OR(F89="",F89="No"),0,1)</f>
      </c>
      <c r="AF89">
        <f>K89*IF(U89='Form 4562'!$B$3,'Form 4562'!$B$16,1)</f>
      </c>
    </row>
    <row r="90" spans="1:32" x14ac:dyDescent="0.25">
      <c r="B90" s="1"/>
      <c r="C90" s="2"/>
      <c r="E90" s="3"/>
      <c r="G90" s="2"/>
      <c r="I90">
        <f>IF(R90=0,"",IF(V90=1,"MM",IF(IFERROR(SUMPRODUCT(($U$2:$U$201=U90)*$AB$2:$AB$201*$AC$2:$AC$201)/SUMPRODUCT(($U$2:$U$201=U90)*$AB$2:$AB$201),0)&gt;0.4,"MQ","HY")))</f>
      </c>
      <c r="J90" s="3">
        <f>IF(OR(R90=0,V90=1,W90=1),0,IF(ISNUMBER(H90),H90,IF(H90="No",0,IFERROR(VLOOKUP(B90,Limits!$D$2:$E$9,2,1),0))))</f>
      </c>
      <c r="K90" s="2">
        <f>AA90*IF(U90='Form 4562'!$B$3,'Form 4562'!$B$15,1)</f>
      </c>
      <c r="L90" s="2">
        <f>(T90-K90)*J90</f>
      </c>
      <c r="M90" s="2">
        <f>T90-K90-L90</f>
      </c>
      <c r="N90" s="2">
        <f>IF(R90=0,0,IF(AND(('Form 4562'!$B$3-U90+1)&gt;=1,('Form 4562'!$B$3-U90+1)&lt;=40),INDEX(Schedule!$I$90:$AV$90,1,('Form 4562'!$B$3-U90+1)),0))</f>
      </c>
      <c r="O90" s="2">
        <f>IF(R90=0,0,SUMIF(Schedule!$I$1:$AV$1,"&lt;="&amp;('Form 4562'!$B$3-U90+1),Schedule!$I$90:$AV$90))</f>
      </c>
      <c r="P90" s="2">
        <f>T90-O90-(K90-AF90)</f>
      </c>
      <c r="R90">
        <f>IF(AND(ISNUMBER(B90),ISNUMBER(C90)),IF(C90&gt;0,1,0),0)</f>
      </c>
      <c r="S90">
        <f>IF(ISNUMBER(E90),MIN(1,MAX(0,E90)),1)</f>
      </c>
      <c r="T90">
        <f>IF(R90=1,C90*S90,0)</f>
      </c>
      <c r="U90">
        <f>IF(R90=1,YEAR(B90),0)</f>
      </c>
      <c r="V90">
        <f>IF(OR(D90=27.5,D90=39),1,0)</f>
      </c>
      <c r="W90">
        <f>IF(AND(AE90=1,S90&lt;=0.5),1,0)</f>
      </c>
      <c r="X90">
        <f>IF(F90="Car",1,0)</f>
      </c>
      <c r="Y90">
        <f>IF(AND(R90=1,OR(V90=0,AND(D90=39,IF(ISNUMBER(G90),G90,0)&gt;0)),W90=0,S90&gt;0.5),1,0)</f>
      </c>
      <c r="Z90">
        <f>IF(X90=1,IF(J90&gt;0,Limits!$B$5,Limits!$B$6)*S90,0)</f>
      </c>
      <c r="AA90">
        <f>IF(Y90=1,MIN(IF(ISNUMBER(G90),MAX(0,G90),0),T90,IF(F90="SUV",Limits!$B$4,T90),IF(X90=1,Z90,T90)),0)</f>
      </c>
      <c r="AB90">
        <f>IF(AND(R90=1,V90=0),T90-K90,0)</f>
      </c>
      <c r="AC90">
        <f>IF(R90=1,IF(MONTH(B90)&gt;=10,1,0),0)</f>
      </c>
      <c r="AD90">
        <f>IF(R90=0,"",IF(V90=1,D90&amp;"-MM"&amp;MONTH(B90),IF(W90=1,"ADS",D90&amp;"")&amp;"-"&amp;IF(I90="MQ","MQ"&amp;ROUNDUP(MONTH(B90)/3,0),"HY")))</f>
      </c>
      <c r="AE90">
        <f>IF(OR(F90="",F90="No"),0,1)</f>
      </c>
      <c r="AF90">
        <f>K90*IF(U90='Form 4562'!$B$3,'Form 4562'!$B$16,1)</f>
      </c>
    </row>
    <row r="91" spans="1:32" x14ac:dyDescent="0.25">
      <c r="B91" s="1"/>
      <c r="C91" s="2"/>
      <c r="E91" s="3"/>
      <c r="G91" s="2"/>
      <c r="I91">
        <f>IF(R91=0,"",IF(V91=1,"MM",IF(IFERROR(SUMPRODUCT(($U$2:$U$201=U91)*$AB$2:$AB$201*$AC$2:$AC$201)/SUMPRODUCT(($U$2:$U$201=U91)*$AB$2:$AB$201),0)&gt;0.4,"MQ","HY")))</f>
      </c>
      <c r="J91" s="3">
        <f>IF(OR(R91=0,V91=1,W91=1),0,IF(ISNUMBER(H91),H91,IF(H91="No",0,IFERROR(VLOOKUP(B91,Limits!$D$2:$E$9,2,1),0))))</f>
      </c>
      <c r="K91" s="2">
        <f>AA91*IF(U91='Form 4562'!$B$3,'Form 4562'!$B$15,1)</f>
      </c>
      <c r="L91" s="2">
        <f>(T91-K91)*J91</f>
      </c>
      <c r="M91" s="2">
        <f>T91-K91-L91</f>
      </c>
      <c r="N91" s="2">
        <f>IF(R91=0,0,IF(AND(('Form 4562'!$B$3-U91+1)&gt;=1,('Form 4562'!$B$3-U91+1)&lt;=40),INDEX(Schedule!$I$91:$AV$91,1,('Form 4562'!$B$3-U91+1)),0))</f>
      </c>
      <c r="O91" s="2">
        <f>IF(R91=0,0,SUMIF(Schedule!$I$1:$AV$1,"&lt;="&amp;('Form 4562'!$B$3-U91+1),Schedule!$I$91:$AV$91))</f>
      </c>
      <c r="P91" s="2">
        <f>T91-O91-(K91-AF91)</f>
      </c>
      <c r="R91">
        <f>IF(AND(ISNUMBER(B91),ISNUMBER(C91)),IF(C91&gt;0,1,0),0)</f>
      </c>
      <c r="S91">
        <f>IF(ISNUMBER(E91),MIN(1,MAX(0,E91)),1)</f>
      </c>
      <c r="T91">
        <f>IF(R91=1,C91*S91,0)</f>
      </c>
      <c r="U91">
        <f>IF(R91=1,YEAR(B91),0)</f>
      </c>
      <c r="V91">
        <f>IF(OR(D91=27.5,D91=39),1,0)</f>
      </c>
      <c r="W91">
        <f>IF(AND(AE91=1,S91&lt;=0.5),1,0)</f>
      </c>
      <c r="X91">
        <f>IF(F91="Car",1,0)</f>
      </c>
      <c r="Y91">
        <f>IF(AND(R91=1,OR(V91=0,AND(D91=39,IF(ISNUMBER(G91),G91,0)&gt;0)),W91=0,S91&gt;0.5),1,0)</f>
      </c>
      <c r="Z91">
        <f>IF(X91=1,IF(J91&gt;0,Limits!$B$5,Limits!$B$6)*S91,0)</f>
      </c>
      <c r="AA91">
        <f>IF(Y91=1,MIN(IF(ISNUMBER(G91),MAX(0,G91),0),T91,IF(F91="SUV",Limits!$B$4,T91),IF(X91=1,Z91,T91)),0)</f>
      </c>
      <c r="AB91">
        <f>IF(AND(R91=1,V91=0),T91-K91,0)</f>
      </c>
      <c r="AC91">
        <f>IF(R91=1,IF(MONTH(B91)&gt;=10,1,0),0)</f>
      </c>
      <c r="AD91">
        <f>IF(R91=0,"",IF(V91=1,D91&amp;"-MM"&amp;MONTH(B91),IF(W91=1,"ADS",D91&amp;"")&amp;"-"&amp;IF(I91="MQ","MQ"&amp;ROUNDUP(MONTH(B91)/3,0),"HY")))</f>
      </c>
      <c r="AE91">
        <f>IF(OR(F91="",F91="No"),0,1)</f>
      </c>
      <c r="AF91">
        <f>K91*IF(U91='Form 4562'!$B$3,'Form 4562'!$B$16,1)</f>
      </c>
    </row>
    <row r="92" spans="1:32" x14ac:dyDescent="0.25">
      <c r="B92" s="1"/>
      <c r="C92" s="2"/>
      <c r="E92" s="3"/>
      <c r="G92" s="2"/>
      <c r="I92">
        <f>IF(R92=0,"",IF(V92=1,"MM",IF(IFERROR(SUMPRODUCT(($U$2:$U$201=U92)*$AB$2:$AB$201*$AC$2:$AC$201)/SUMPRODUCT(($U$2:$U$201=U92)*$AB$2:$AB$201),0)&gt;0.4,"MQ","HY")))</f>
      </c>
      <c r="J92" s="3">
        <f>IF(OR(R92=0,V92=1,W92=1),0,IF(ISNUMBER(H92),H92,IF(H92="No",0,IFERROR(VLOOKUP(B92,Limits!$D$2:$E$9,2,1),0))))</f>
      </c>
      <c r="K92" s="2">
        <f>AA92*IF(U92='Form 4562'!$B$3,'Form 4562'!$B$15,1)</f>
      </c>
      <c r="L92" s="2">
        <f>(T92-K92)*J92</f>
      </c>
      <c r="M92" s="2">
        <f>T92-K92-L92</f>
      </c>
      <c r="N92" s="2">
        <f>IF(R92=0,0,IF(AND(('Form 4562'!$B$3-U92+1)&gt;=1,('Form 4562'!$B$3-U92+1)&lt;=40),INDEX(Schedule!$I$92:$AV$92,1,('Form 4562'!$B$3-U92+1)),0))</f>
      </c>
      <c r="O92" s="2">
        <f>IF(R92=0,0,SUMIF(Schedule!$I$1:$AV$1,"&lt;="&amp;('Form 4562'!$B$3-U92+1),Schedule!$I$92:$AV$92))</f>
      </c>
      <c r="P92" s="2">
        <f>T92-O92-(K92-AF92)</f>
      </c>
      <c r="R92">
        <f>IF(AND(ISNUMBER(B92),ISNUMBER(C92)),IF(C92&gt;0,1,0),0)</f>
      </c>
      <c r="S92">
        <f>IF(ISNUMBER(E92),MIN(1,MAX(0,E92)),1)</f>
      </c>
      <c r="T92">
        <f>IF(R92=1,C92*S92,0)</f>
      </c>
      <c r="U92">
        <f>IF(R92=1,YEAR(B92),0)</f>
      </c>
      <c r="V92">
        <f>IF(OR(D92=27.5,D92=39),1,0)</f>
      </c>
      <c r="W92">
        <f>IF(AND(AE92=1,S92&lt;=0.5),1,0)</f>
      </c>
      <c r="X92">
        <f>IF(F92="Car",1,0)</f>
      </c>
      <c r="Y92">
        <f>IF(AND(R92=1,OR(V92=0,AND(D92=39,IF(ISNUMBER(G92),G92,0)&gt;0)),W92=0,S92&gt;0.5),1,0)</f>
      </c>
      <c r="Z92">
        <f>IF(X92=1,IF(J92&gt;0,Limits!$B$5,Limits!$B$6)*S92,0)</f>
      </c>
      <c r="AA92">
        <f>IF(Y92=1,MIN(IF(ISNUMBER(G92),MAX(0,G92),0),T92,IF(F92="SUV",Limits!$B$4,T92),IF(X92=1,Z92,T92)),0)</f>
      </c>
      <c r="AB92">
        <f>IF(AND(R92=1,V92=0),T92-K92,0)</f>
      </c>
      <c r="AC92">
        <f>IF(R92=1,IF(MONTH(B92)&gt;=10,1,0),0)</f>
      </c>
      <c r="AD92">
        <f>IF(R92=0,"",IF(V92=1,D92&amp;"-MM"&amp;MONTH(B92),IF(W92=1,"ADS",D92&amp;"")&amp;"-"&amp;IF(I92="MQ","MQ"&amp;ROUNDUP(MONTH(B92)/3,0),"HY")))</f>
      </c>
      <c r="AE92">
        <f>IF(OR(F92="",F92="No"),0,1)</f>
      </c>
      <c r="AF92">
        <f>K92*IF(U92='Form 4562'!$B$3,'Form 4562'!$B$16,1)</f>
      </c>
    </row>
    <row r="93" spans="1:32" x14ac:dyDescent="0.25">
      <c r="B93" s="1"/>
      <c r="C93" s="2"/>
      <c r="E93" s="3"/>
      <c r="G93" s="2"/>
      <c r="I93">
        <f>IF(R93=0,"",IF(V93=1,"MM",IF(IFERROR(SUMPRODUCT(($U$2:$U$201=U93)*$AB$2:$AB$201*$AC$2:$AC$201)/SUMPRODUCT(($U$2:$U$201=U93)*$AB$2:$AB$201),0)&gt;0.4,"MQ","HY")))</f>
      </c>
      <c r="J93" s="3">
        <f>IF(OR(R93=0,V93=1,W93=1),0,IF(ISNUMBER(H93),H93,IF(H93="No",0,IFERROR(VLOOKUP(B93,Limits!$D$2:$E$9,2,1),0))))</f>
      </c>
      <c r="K93" s="2">
        <f>AA93*IF(U93='Form 4562'!$B$3,'Form 4562'!$B$15,1)</f>
      </c>
      <c r="L93" s="2">
        <f>(T93-K93)*J93</f>
      </c>
      <c r="M93" s="2">
        <f>T93-K93-L93</f>
      </c>
      <c r="N93" s="2">
        <f>IF(R93=0,0,IF(AND(('Form 4562'!$B$3-U93+1)&gt;=1,('Form 4562'!$B$3-U93+1)&lt;=40),INDEX(Schedule!$I$93:$AV$93,1,('Form 4562'!$B$3-U93+1)),0))</f>
      </c>
      <c r="O93" s="2">
        <f>IF(R93=0,0,SUMIF(Schedule!$I$1:$AV$1,"&lt;="&amp;('Form 4562'!$B$3-U93+1),Schedule!$I$93:$AV$93))</f>
      </c>
      <c r="P93" s="2">
        <f>T93-O93-(K93-AF93)</f>
      </c>
      <c r="R93">
        <f>IF(AND(ISNUMBER(B93),ISNUMBER(C93)),IF(C93&gt;0,1,0),0)</f>
      </c>
      <c r="S93">
        <f>IF(ISNUMBER(E93),MIN(1,MAX(0,E93)),1)</f>
      </c>
      <c r="T93">
        <f>IF(R93=1,C93*S93,0)</f>
      </c>
      <c r="U93">
        <f>IF(R93=1,YEAR(B93),0)</f>
      </c>
      <c r="V93">
        <f>IF(OR(D93=27.5,D93=39),1,0)</f>
      </c>
      <c r="W93">
        <f>IF(AND(AE93=1,S93&lt;=0.5),1,0)</f>
      </c>
      <c r="X93">
        <f>IF(F93="Car",1,0)</f>
      </c>
      <c r="Y93">
        <f>IF(AND(R93=1,OR(V93=0,AND(D93=39,IF(ISNUMBER(G93),G93,0)&gt;0)),W93=0,S93&gt;0.5),1,0)</f>
      </c>
      <c r="Z93">
        <f>IF(X93=1,IF(J93&gt;0,Limits!$B$5,Limits!$B$6)*S93,0)</f>
      </c>
      <c r="AA93">
        <f>IF(Y93=1,MIN(IF(ISNUMBER(G93),MAX(0,G93),0),T93,IF(F93="SUV",Limits!$B$4,T93),IF(X93=1,Z93,T93)),0)</f>
      </c>
      <c r="AB93">
        <f>IF(AND(R93=1,V93=0),T93-K93,0)</f>
      </c>
      <c r="AC93">
        <f>IF(R93=1,IF(MONTH(B93)&gt;=10,1,0),0)</f>
      </c>
      <c r="AD93">
        <f>IF(R93=0,"",IF(V93=1,D93&amp;"-MM"&amp;MONTH(B93),IF(W93=1,"ADS",D93&amp;"")&amp;"-"&amp;IF(I93="MQ","MQ"&amp;ROUNDUP(MONTH(B93)/3,0),"HY")))</f>
      </c>
      <c r="AE93">
        <f>IF(OR(F93="",F93="No"),0,1)</f>
      </c>
      <c r="AF93">
        <f>K93*IF(U93='Form 4562'!$B$3,'Form 4562'!$B$16,1)</f>
      </c>
    </row>
    <row r="94" spans="1:32" x14ac:dyDescent="0.25">
      <c r="B94" s="1"/>
      <c r="C94" s="2"/>
      <c r="E94" s="3"/>
      <c r="G94" s="2"/>
      <c r="I94">
        <f>IF(R94=0,"",IF(V94=1,"MM",IF(IFERROR(SUMPRODUCT(($U$2:$U$201=U94)*$AB$2:$AB$201*$AC$2:$AC$201)/SUMPRODUCT(($U$2:$U$201=U94)*$AB$2:$AB$201),0)&gt;0.4,"MQ","HY")))</f>
      </c>
      <c r="J94" s="3">
        <f>IF(OR(R94=0,V94=1,W94=1),0,IF(ISNUMBER(H94),H94,IF(H94="No",0,IFERROR(VLOOKUP(B94,Limits!$D$2:$E$9,2,1),0))))</f>
      </c>
      <c r="K94" s="2">
        <f>AA94*IF(U94='Form 4562'!$B$3,'Form 4562'!$B$15,1)</f>
      </c>
      <c r="L94" s="2">
        <f>(T94-K94)*J94</f>
      </c>
      <c r="M94" s="2">
        <f>T94-K94-L94</f>
      </c>
      <c r="N94" s="2">
        <f>IF(R94=0,0,IF(AND(('Form 4562'!$B$3-U94+1)&gt;=1,('Form 4562'!$B$3-U94+1)&lt;=40),INDEX(Schedule!$I$94:$AV$94,1,('Form 4562'!$B$3-U94+1)),0))</f>
      </c>
      <c r="O94" s="2">
        <f>IF(R94=0,0,SUMIF(Schedule!$I$1:$AV$1,"&lt;="&amp;('Form 4562'!$B$3-U94+1),Schedule!$I$94:$AV$94))</f>
      </c>
      <c r="P94" s="2">
        <f>T94-O94-(K94-AF94)</f>
      </c>
      <c r="R94">
        <f>IF(AND(ISNUMBER(B94),ISNUMBER(C94)),IF(C94&gt;0,1,0),0)</f>
      </c>
      <c r="S94">
        <f>IF(ISNUMBER(E94),MIN(1,MAX(0,E94)),1)</f>
      </c>
      <c r="T94">
        <f>IF(R94=1,C94*S94,0)</f>
      </c>
      <c r="U94">
        <f>IF(R94=1,YEAR(B94),0)</f>
      </c>
      <c r="V94">
        <f>IF(OR(D94=27.5,D94=39),1,0)</f>
      </c>
      <c r="W94">
        <f>IF(AND(AE94=1,S94&lt;=0.5),1,0)</f>
      </c>
      <c r="X94">
        <f>IF(F94="Car",1,0)</f>
      </c>
      <c r="Y94">
        <f>IF(AND(R94=1,OR(V94=0,AND(D94=39,IF(ISNUMBER(G94),G94,0)&gt;0)),W94=0,S94&gt;0.5),1,0)</f>
      </c>
      <c r="Z94">
        <f>IF(X94=1,IF(J94&gt;0,Limits!$B$5,Limits!$B$6)*S94,0)</f>
      </c>
      <c r="AA94">
        <f>IF(Y94=1,MIN(IF(ISNUMBER(G94),MAX(0,G94),0),T94,IF(F94="SUV",Limits!$B$4,T94),IF(X94=1,Z94,T94)),0)</f>
      </c>
      <c r="AB94">
        <f>IF(AND(R94=1,V94=0),T94-K94,0)</f>
      </c>
      <c r="AC94">
        <f>IF(R94=1,IF(MONTH(B94)&gt;=10,1,0),0)</f>
      </c>
      <c r="AD94">
        <f>IF(R94=0,"",IF(V94=1,D94&amp;"-MM"&amp;MONTH(B94),IF(W94=1,"ADS",D94&amp;"")&amp;"-"&amp;IF(I94="MQ","MQ"&amp;ROUNDUP(MONTH(B94)/3,0),"HY")))</f>
      </c>
      <c r="AE94">
        <f>IF(OR(F94="",F94="No"),0,1)</f>
      </c>
      <c r="AF94">
        <f>K94*IF(U94='Form 4562'!$B$3,'Form 4562'!$B$16,1)</f>
      </c>
    </row>
    <row r="95" spans="1:32" x14ac:dyDescent="0.25">
      <c r="B95" s="1"/>
      <c r="C95" s="2"/>
      <c r="E95" s="3"/>
      <c r="G95" s="2"/>
      <c r="I95">
        <f>IF(R95=0,"",IF(V95=1,"MM",IF(IFERROR(SUMPRODUCT(($U$2:$U$201=U95)*$AB$2:$AB$201*$AC$2:$AC$201)/SUMPRODUCT(($U$2:$U$201=U95)*$AB$2:$AB$201),0)&gt;0.4,"MQ","HY")))</f>
      </c>
      <c r="J95" s="3">
        <f>IF(OR(R95=0,V95=1,W95=1),0,IF(ISNUMBER(H95),H95,IF(H95="No",0,IFERROR(VLOOKUP(B95,Limits!$D$2:$E$9,2,1),0))))</f>
      </c>
      <c r="K95" s="2">
        <f>AA95*IF(U95='Form 4562'!$B$3,'Form 4562'!$B$15,1)</f>
      </c>
      <c r="L95" s="2">
        <f>(T95-K95)*J95</f>
      </c>
      <c r="M95" s="2">
        <f>T95-K95-L95</f>
      </c>
      <c r="N95" s="2">
        <f>IF(R95=0,0,IF(AND(('Form 4562'!$B$3-U95+1)&gt;=1,('Form 4562'!$B$3-U95+1)&lt;=40),INDEX(Schedule!$I$95:$AV$95,1,('Form 4562'!$B$3-U95+1)),0))</f>
      </c>
      <c r="O95" s="2">
        <f>IF(R95=0,0,SUMIF(Schedule!$I$1:$AV$1,"&lt;="&amp;('Form 4562'!$B$3-U95+1),Schedule!$I$95:$AV$95))</f>
      </c>
      <c r="P95" s="2">
        <f>T95-O95-(K95-AF95)</f>
      </c>
      <c r="R95">
        <f>IF(AND(ISNUMBER(B95),ISNUMBER(C95)),IF(C95&gt;0,1,0),0)</f>
      </c>
      <c r="S95">
        <f>IF(ISNUMBER(E95),MIN(1,MAX(0,E95)),1)</f>
      </c>
      <c r="T95">
        <f>IF(R95=1,C95*S95,0)</f>
      </c>
      <c r="U95">
        <f>IF(R95=1,YEAR(B95),0)</f>
      </c>
      <c r="V95">
        <f>IF(OR(D95=27.5,D95=39),1,0)</f>
      </c>
      <c r="W95">
        <f>IF(AND(AE95=1,S95&lt;=0.5),1,0)</f>
      </c>
      <c r="X95">
        <f>IF(F95="Car",1,0)</f>
      </c>
      <c r="Y95">
        <f>IF(AND(R95=1,OR(V95=0,AND(D95=39,IF(ISNUMBER(G95),G95,0)&gt;0)),W95=0,S95&gt;0.5),1,0)</f>
      </c>
      <c r="Z95">
        <f>IF(X95=1,IF(J95&gt;0,Limits!$B$5,Limits!$B$6)*S95,0)</f>
      </c>
      <c r="AA95">
        <f>IF(Y95=1,MIN(IF(ISNUMBER(G95),MAX(0,G95),0),T95,IF(F95="SUV",Limits!$B$4,T95),IF(X95=1,Z95,T95)),0)</f>
      </c>
      <c r="AB95">
        <f>IF(AND(R95=1,V95=0),T95-K95,0)</f>
      </c>
      <c r="AC95">
        <f>IF(R95=1,IF(MONTH(B95)&gt;=10,1,0),0)</f>
      </c>
      <c r="AD95">
        <f>IF(R95=0,"",IF(V95=1,D95&amp;"-MM"&amp;MONTH(B95),IF(W95=1,"ADS",D95&amp;"")&amp;"-"&amp;IF(I95="MQ","MQ"&amp;ROUNDUP(MONTH(B95)/3,0),"HY")))</f>
      </c>
      <c r="AE95">
        <f>IF(OR(F95="",F95="No"),0,1)</f>
      </c>
      <c r="AF95">
        <f>K95*IF(U95='Form 4562'!$B$3,'Form 4562'!$B$16,1)</f>
      </c>
    </row>
    <row r="96" spans="1:32" x14ac:dyDescent="0.25">
      <c r="B96" s="1"/>
      <c r="C96" s="2"/>
      <c r="E96" s="3"/>
      <c r="G96" s="2"/>
      <c r="I96">
        <f>IF(R96=0,"",IF(V96=1,"MM",IF(IFERROR(SUMPRODUCT(($U$2:$U$201=U96)*$AB$2:$AB$201*$AC$2:$AC$201)/SUMPRODUCT(($U$2:$U$201=U96)*$AB$2:$AB$201),0)&gt;0.4,"MQ","HY")))</f>
      </c>
      <c r="J96" s="3">
        <f>IF(OR(R96=0,V96=1,W96=1),0,IF(ISNUMBER(H96),H96,IF(H96="No",0,IFERROR(VLOOKUP(B96,Limits!$D$2:$E$9,2,1),0))))</f>
      </c>
      <c r="K96" s="2">
        <f>AA96*IF(U96='Form 4562'!$B$3,'Form 4562'!$B$15,1)</f>
      </c>
      <c r="L96" s="2">
        <f>(T96-K96)*J96</f>
      </c>
      <c r="M96" s="2">
        <f>T96-K96-L96</f>
      </c>
      <c r="N96" s="2">
        <f>IF(R96=0,0,IF(AND(('Form 4562'!$B$3-U96+1)&gt;=1,('Form 4562'!$B$3-U96+1)&lt;=40),INDEX(Schedule!$I$96:$AV$96,1,('Form 4562'!$B$3-U96+1)),0))</f>
      </c>
      <c r="O96" s="2">
        <f>IF(R96=0,0,SUMIF(Schedule!$I$1:$AV$1,"&lt;="&amp;('Form 4562'!$B$3-U96+1),Schedule!$I$96:$AV$96))</f>
      </c>
      <c r="P96" s="2">
        <f>T96-O96-(K96-AF96)</f>
      </c>
      <c r="R96">
        <f>IF(AND(ISNUMBER(B96),ISNUMBER(C96)),IF(C96&gt;0,1,0),0)</f>
      </c>
      <c r="S96">
        <f>IF(ISNUMBER(E96),MIN(1,MAX(0,E96)),1)</f>
      </c>
      <c r="T96">
        <f>IF(R96=1,C96*S96,0)</f>
      </c>
      <c r="U96">
        <f>IF(R96=1,YEAR(B96),0)</f>
      </c>
      <c r="V96">
        <f>IF(OR(D96=27.5,D96=39),1,0)</f>
      </c>
      <c r="W96">
        <f>IF(AND(AE96=1,S96&lt;=0.5),1,0)</f>
      </c>
      <c r="X96">
        <f>IF(F96="Car",1,0)</f>
      </c>
      <c r="Y96">
        <f>IF(AND(R96=1,OR(V96=0,AND(D96=39,IF(ISNUMBER(G96),G96,0)&gt;0)),W96=0,S96&gt;0.5),1,0)</f>
      </c>
      <c r="Z96">
        <f>IF(X96=1,IF(J96&gt;0,Limits!$B$5,Limits!$B$6)*S96,0)</f>
      </c>
      <c r="AA96">
        <f>IF(Y96=1,MIN(IF(ISNUMBER(G96),MAX(0,G96),0),T96,IF(F96="SUV",Limits!$B$4,T96),IF(X96=1,Z96,T96)),0)</f>
      </c>
      <c r="AB96">
        <f>IF(AND(R96=1,V96=0),T96-K96,0)</f>
      </c>
      <c r="AC96">
        <f>IF(R96=1,IF(MONTH(B96)&gt;=10,1,0),0)</f>
      </c>
      <c r="AD96">
        <f>IF(R96=0,"",IF(V96=1,D96&amp;"-MM"&amp;MONTH(B96),IF(W96=1,"ADS",D96&amp;"")&amp;"-"&amp;IF(I96="MQ","MQ"&amp;ROUNDUP(MONTH(B96)/3,0),"HY")))</f>
      </c>
      <c r="AE96">
        <f>IF(OR(F96="",F96="No"),0,1)</f>
      </c>
      <c r="AF96">
        <f>K96*IF(U96='Form 4562'!$B$3,'Form 4562'!$B$16,1)</f>
      </c>
    </row>
    <row r="97" spans="1:32" x14ac:dyDescent="0.25">
      <c r="B97" s="1"/>
      <c r="C97" s="2"/>
      <c r="E97" s="3"/>
      <c r="G97" s="2"/>
      <c r="I97">
        <f>IF(R97=0,"",IF(V97=1,"MM",IF(IFERROR(SUMPRODUCT(($U$2:$U$201=U97)*$AB$2:$AB$201*$AC$2:$AC$201)/SUMPRODUCT(($U$2:$U$201=U97)*$AB$2:$AB$201),0)&gt;0.4,"MQ","HY")))</f>
      </c>
      <c r="J97" s="3">
        <f>IF(OR(R97=0,V97=1,W97=1),0,IF(ISNUMBER(H97),H97,IF(H97="No",0,IFERROR(VLOOKUP(B97,Limits!$D$2:$E$9,2,1),0))))</f>
      </c>
      <c r="K97" s="2">
        <f>AA97*IF(U97='Form 4562'!$B$3,'Form 4562'!$B$15,1)</f>
      </c>
      <c r="L97" s="2">
        <f>(T97-K97)*J97</f>
      </c>
      <c r="M97" s="2">
        <f>T97-K97-L97</f>
      </c>
      <c r="N97" s="2">
        <f>IF(R97=0,0,IF(AND(('Form 4562'!$B$3-U97+1)&gt;=1,('Form 4562'!$B$3-U97+1)&lt;=40),INDEX(Schedule!$I$97:$AV$97,1,('Form 4562'!$B$3-U97+1)),0))</f>
      </c>
      <c r="O97" s="2">
        <f>IF(R97=0,0,SUMIF(Schedule!$I$1:$AV$1,"&lt;="&amp;('Form 4562'!$B$3-U97+1),Schedule!$I$97:$AV$97))</f>
      </c>
      <c r="P97" s="2">
        <f>T97-O97-(K97-AF97)</f>
      </c>
      <c r="R97">
        <f>IF(AND(ISNUMBER(B97),ISNUMBER(C97)),IF(C97&gt;0,1,0),0)</f>
      </c>
      <c r="S97">
        <f>IF(ISNUMBER(E97),MIN(1,MAX(0,E97)),1)</f>
      </c>
      <c r="T97">
        <f>IF(R97=1,C97*S97,0)</f>
      </c>
      <c r="U97">
        <f>IF(R97=1,YEAR(B97),0)</f>
      </c>
      <c r="V97">
        <f>IF(OR(D97=27.5,D97=39),1,0)</f>
      </c>
      <c r="W97">
        <f>IF(AND(AE97=1,S97&lt;=0.5),1,0)</f>
      </c>
      <c r="X97">
        <f>IF(F97="Car",1,0)</f>
      </c>
      <c r="Y97">
        <f>IF(AND(R97=1,OR(V97=0,AND(D97=39,IF(ISNUMBER(G97),G97,0)&gt;0)),W97=0,S97&gt;0.5),1,0)</f>
      </c>
      <c r="Z97">
        <f>IF(X97=1,IF(J97&gt;0,Limits!$B$5,Limits!$B$6)*S97,0)</f>
      </c>
      <c r="AA97">
        <f>IF(Y97=1,MIN(IF(ISNUMBER(G97),MAX(0,G97),0),T97,IF(F97="SUV",Limits!$B$4,T97),IF(X97=1,Z97,T97)),0)</f>
      </c>
      <c r="AB97">
        <f>IF(AND(R97=1,V97=0),T97-K97,0)</f>
      </c>
      <c r="AC97">
        <f>IF(R97=1,IF(MONTH(B97)&gt;=10,1,0),0)</f>
      </c>
      <c r="AD97">
        <f>IF(R97=0,"",IF(V97=1,D97&amp;"-MM"&amp;MONTH(B97),IF(W97=1,"ADS",D97&amp;"")&amp;"-"&amp;IF(I97="MQ","MQ"&amp;ROUNDUP(MONTH(B97)/3,0),"HY")))</f>
      </c>
      <c r="AE97">
        <f>IF(OR(F97="",F97="No"),0,1)</f>
      </c>
      <c r="AF97">
        <f>K97*IF(U97='Form 4562'!$B$3,'Form 4562'!$B$16,1)</f>
      </c>
    </row>
    <row r="98" spans="1:32" x14ac:dyDescent="0.25">
      <c r="B98" s="1"/>
      <c r="C98" s="2"/>
      <c r="E98" s="3"/>
      <c r="G98" s="2"/>
      <c r="I98">
        <f>IF(R98=0,"",IF(V98=1,"MM",IF(IFERROR(SUMPRODUCT(($U$2:$U$201=U98)*$AB$2:$AB$201*$AC$2:$AC$201)/SUMPRODUCT(($U$2:$U$201=U98)*$AB$2:$AB$201),0)&gt;0.4,"MQ","HY")))</f>
      </c>
      <c r="J98" s="3">
        <f>IF(OR(R98=0,V98=1,W98=1),0,IF(ISNUMBER(H98),H98,IF(H98="No",0,IFERROR(VLOOKUP(B98,Limits!$D$2:$E$9,2,1),0))))</f>
      </c>
      <c r="K98" s="2">
        <f>AA98*IF(U98='Form 4562'!$B$3,'Form 4562'!$B$15,1)</f>
      </c>
      <c r="L98" s="2">
        <f>(T98-K98)*J98</f>
      </c>
      <c r="M98" s="2">
        <f>T98-K98-L98</f>
      </c>
      <c r="N98" s="2">
        <f>IF(R98=0,0,IF(AND(('Form 4562'!$B$3-U98+1)&gt;=1,('Form 4562'!$B$3-U98+1)&lt;=40),INDEX(Schedule!$I$98:$AV$98,1,('Form 4562'!$B$3-U98+1)),0))</f>
      </c>
      <c r="O98" s="2">
        <f>IF(R98=0,0,SUMIF(Schedule!$I$1:$AV$1,"&lt;="&amp;('Form 4562'!$B$3-U98+1),Schedule!$I$98:$AV$98))</f>
      </c>
      <c r="P98" s="2">
        <f>T98-O98-(K98-AF98)</f>
      </c>
      <c r="R98">
        <f>IF(AND(ISNUMBER(B98),ISNUMBER(C98)),IF(C98&gt;0,1,0),0)</f>
      </c>
      <c r="S98">
        <f>IF(ISNUMBER(E98),MIN(1,MAX(0,E98)),1)</f>
      </c>
      <c r="T98">
        <f>IF(R98=1,C98*S98,0)</f>
      </c>
      <c r="U98">
        <f>IF(R98=1,YEAR(B98),0)</f>
      </c>
      <c r="V98">
        <f>IF(OR(D98=27.5,D98=39),1,0)</f>
      </c>
      <c r="W98">
        <f>IF(AND(AE98=1,S98&lt;=0.5),1,0)</f>
      </c>
      <c r="X98">
        <f>IF(F98="Car",1,0)</f>
      </c>
      <c r="Y98">
        <f>IF(AND(R98=1,OR(V98=0,AND(D98=39,IF(ISNUMBER(G98),G98,0)&gt;0)),W98=0,S98&gt;0.5),1,0)</f>
      </c>
      <c r="Z98">
        <f>IF(X98=1,IF(J98&gt;0,Limits!$B$5,Limits!$B$6)*S98,0)</f>
      </c>
      <c r="AA98">
        <f>IF(Y98=1,MIN(IF(ISNUMBER(G98),MAX(0,G98),0),T98,IF(F98="SUV",Limits!$B$4,T98),IF(X98=1,Z98,T98)),0)</f>
      </c>
      <c r="AB98">
        <f>IF(AND(R98=1,V98=0),T98-K98,0)</f>
      </c>
      <c r="AC98">
        <f>IF(R98=1,IF(MONTH(B98)&gt;=10,1,0),0)</f>
      </c>
      <c r="AD98">
        <f>IF(R98=0,"",IF(V98=1,D98&amp;"-MM"&amp;MONTH(B98),IF(W98=1,"ADS",D98&amp;"")&amp;"-"&amp;IF(I98="MQ","MQ"&amp;ROUNDUP(MONTH(B98)/3,0),"HY")))</f>
      </c>
      <c r="AE98">
        <f>IF(OR(F98="",F98="No"),0,1)</f>
      </c>
      <c r="AF98">
        <f>K98*IF(U98='Form 4562'!$B$3,'Form 4562'!$B$16,1)</f>
      </c>
    </row>
    <row r="99" spans="1:32" x14ac:dyDescent="0.25">
      <c r="B99" s="1"/>
      <c r="C99" s="2"/>
      <c r="E99" s="3"/>
      <c r="G99" s="2"/>
      <c r="I99">
        <f>IF(R99=0,"",IF(V99=1,"MM",IF(IFERROR(SUMPRODUCT(($U$2:$U$201=U99)*$AB$2:$AB$201*$AC$2:$AC$201)/SUMPRODUCT(($U$2:$U$201=U99)*$AB$2:$AB$201),0)&gt;0.4,"MQ","HY")))</f>
      </c>
      <c r="J99" s="3">
        <f>IF(OR(R99=0,V99=1,W99=1),0,IF(ISNUMBER(H99),H99,IF(H99="No",0,IFERROR(VLOOKUP(B99,Limits!$D$2:$E$9,2,1),0))))</f>
      </c>
      <c r="K99" s="2">
        <f>AA99*IF(U99='Form 4562'!$B$3,'Form 4562'!$B$15,1)</f>
      </c>
      <c r="L99" s="2">
        <f>(T99-K99)*J99</f>
      </c>
      <c r="M99" s="2">
        <f>T99-K99-L99</f>
      </c>
      <c r="N99" s="2">
        <f>IF(R99=0,0,IF(AND(('Form 4562'!$B$3-U99+1)&gt;=1,('Form 4562'!$B$3-U99+1)&lt;=40),INDEX(Schedule!$I$99:$AV$99,1,('Form 4562'!$B$3-U99+1)),0))</f>
      </c>
      <c r="O99" s="2">
        <f>IF(R99=0,0,SUMIF(Schedule!$I$1:$AV$1,"&lt;="&amp;('Form 4562'!$B$3-U99+1),Schedule!$I$99:$AV$99))</f>
      </c>
      <c r="P99" s="2">
        <f>T99-O99-(K99-AF99)</f>
      </c>
      <c r="R99">
        <f>IF(AND(ISNUMBER(B99),ISNUMBER(C99)),IF(C99&gt;0,1,0),0)</f>
      </c>
      <c r="S99">
        <f>IF(ISNUMBER(E99),MIN(1,MAX(0,E99)),1)</f>
      </c>
      <c r="T99">
        <f>IF(R99=1,C99*S99,0)</f>
      </c>
      <c r="U99">
        <f>IF(R99=1,YEAR(B99),0)</f>
      </c>
      <c r="V99">
        <f>IF(OR(D99=27.5,D99=39),1,0)</f>
      </c>
      <c r="W99">
        <f>IF(AND(AE99=1,S99&lt;=0.5),1,0)</f>
      </c>
      <c r="X99">
        <f>IF(F99="Car",1,0)</f>
      </c>
      <c r="Y99">
        <f>IF(AND(R99=1,OR(V99=0,AND(D99=39,IF(ISNUMBER(G99),G99,0)&gt;0)),W99=0,S99&gt;0.5),1,0)</f>
      </c>
      <c r="Z99">
        <f>IF(X99=1,IF(J99&gt;0,Limits!$B$5,Limits!$B$6)*S99,0)</f>
      </c>
      <c r="AA99">
        <f>IF(Y99=1,MIN(IF(ISNUMBER(G99),MAX(0,G99),0),T99,IF(F99="SUV",Limits!$B$4,T99),IF(X99=1,Z99,T99)),0)</f>
      </c>
      <c r="AB99">
        <f>IF(AND(R99=1,V99=0),T99-K99,0)</f>
      </c>
      <c r="AC99">
        <f>IF(R99=1,IF(MONTH(B99)&gt;=10,1,0),0)</f>
      </c>
      <c r="AD99">
        <f>IF(R99=0,"",IF(V99=1,D99&amp;"-MM"&amp;MONTH(B99),IF(W99=1,"ADS",D99&amp;"")&amp;"-"&amp;IF(I99="MQ","MQ"&amp;ROUNDUP(MONTH(B99)/3,0),"HY")))</f>
      </c>
      <c r="AE99">
        <f>IF(OR(F99="",F99="No"),0,1)</f>
      </c>
      <c r="AF99">
        <f>K99*IF(U99='Form 4562'!$B$3,'Form 4562'!$B$16,1)</f>
      </c>
    </row>
    <row r="100" spans="1:32" x14ac:dyDescent="0.25">
      <c r="B100" s="1"/>
      <c r="C100" s="2"/>
      <c r="E100" s="3"/>
      <c r="G100" s="2"/>
      <c r="I100">
        <f>IF(R100=0,"",IF(V100=1,"MM",IF(IFERROR(SUMPRODUCT(($U$2:$U$201=U100)*$AB$2:$AB$201*$AC$2:$AC$201)/SUMPRODUCT(($U$2:$U$201=U100)*$AB$2:$AB$201),0)&gt;0.4,"MQ","HY")))</f>
      </c>
      <c r="J100" s="3">
        <f>IF(OR(R100=0,V100=1,W100=1),0,IF(ISNUMBER(H100),H100,IF(H100="No",0,IFERROR(VLOOKUP(B100,Limits!$D$2:$E$9,2,1),0))))</f>
      </c>
      <c r="K100" s="2">
        <f>AA100*IF(U100='Form 4562'!$B$3,'Form 4562'!$B$15,1)</f>
      </c>
      <c r="L100" s="2">
        <f>(T100-K100)*J100</f>
      </c>
      <c r="M100" s="2">
        <f>T100-K100-L100</f>
      </c>
      <c r="N100" s="2">
        <f>IF(R100=0,0,IF(AND(('Form 4562'!$B$3-U100+1)&gt;=1,('Form 4562'!$B$3-U100+1)&lt;=40),INDEX(Schedule!$I$100:$AV$100,1,('Form 4562'!$B$3-U100+1)),0))</f>
      </c>
      <c r="O100" s="2">
        <f>IF(R100=0,0,SUMIF(Schedule!$I$1:$AV$1,"&lt;="&amp;('Form 4562'!$B$3-U100+1),Schedule!$I$100:$AV$100))</f>
      </c>
      <c r="P100" s="2">
        <f>T100-O100-(K100-AF100)</f>
      </c>
      <c r="R100">
        <f>IF(AND(ISNUMBER(B100),ISNUMBER(C100)),IF(C100&gt;0,1,0),0)</f>
      </c>
      <c r="S100">
        <f>IF(ISNUMBER(E100),MIN(1,MAX(0,E100)),1)</f>
      </c>
      <c r="T100">
        <f>IF(R100=1,C100*S100,0)</f>
      </c>
      <c r="U100">
        <f>IF(R100=1,YEAR(B100),0)</f>
      </c>
      <c r="V100">
        <f>IF(OR(D100=27.5,D100=39),1,0)</f>
      </c>
      <c r="W100">
        <f>IF(AND(AE100=1,S100&lt;=0.5),1,0)</f>
      </c>
      <c r="X100">
        <f>IF(F100="Car",1,0)</f>
      </c>
      <c r="Y100">
        <f>IF(AND(R100=1,OR(V100=0,AND(D100=39,IF(ISNUMBER(G100),G100,0)&gt;0)),W100=0,S100&gt;0.5),1,0)</f>
      </c>
      <c r="Z100">
        <f>IF(X100=1,IF(J100&gt;0,Limits!$B$5,Limits!$B$6)*S100,0)</f>
      </c>
      <c r="AA100">
        <f>IF(Y100=1,MIN(IF(ISNUMBER(G100),MAX(0,G100),0),T100,IF(F100="SUV",Limits!$B$4,T100),IF(X100=1,Z100,T100)),0)</f>
      </c>
      <c r="AB100">
        <f>IF(AND(R100=1,V100=0),T100-K100,0)</f>
      </c>
      <c r="AC100">
        <f>IF(R100=1,IF(MONTH(B100)&gt;=10,1,0),0)</f>
      </c>
      <c r="AD100">
        <f>IF(R100=0,"",IF(V100=1,D100&amp;"-MM"&amp;MONTH(B100),IF(W100=1,"ADS",D100&amp;"")&amp;"-"&amp;IF(I100="MQ","MQ"&amp;ROUNDUP(MONTH(B100)/3,0),"HY")))</f>
      </c>
      <c r="AE100">
        <f>IF(OR(F100="",F100="No"),0,1)</f>
      </c>
      <c r="AF100">
        <f>K100*IF(U100='Form 4562'!$B$3,'Form 4562'!$B$16,1)</f>
      </c>
    </row>
    <row r="101" spans="1:32" x14ac:dyDescent="0.25">
      <c r="B101" s="1"/>
      <c r="C101" s="2"/>
      <c r="E101" s="3"/>
      <c r="G101" s="2"/>
      <c r="I101">
        <f>IF(R101=0,"",IF(V101=1,"MM",IF(IFERROR(SUMPRODUCT(($U$2:$U$201=U101)*$AB$2:$AB$201*$AC$2:$AC$201)/SUMPRODUCT(($U$2:$U$201=U101)*$AB$2:$AB$201),0)&gt;0.4,"MQ","HY")))</f>
      </c>
      <c r="J101" s="3">
        <f>IF(OR(R101=0,V101=1,W101=1),0,IF(ISNUMBER(H101),H101,IF(H101="No",0,IFERROR(VLOOKUP(B101,Limits!$D$2:$E$9,2,1),0))))</f>
      </c>
      <c r="K101" s="2">
        <f>AA101*IF(U101='Form 4562'!$B$3,'Form 4562'!$B$15,1)</f>
      </c>
      <c r="L101" s="2">
        <f>(T101-K101)*J101</f>
      </c>
      <c r="M101" s="2">
        <f>T101-K101-L101</f>
      </c>
      <c r="N101" s="2">
        <f>IF(R101=0,0,IF(AND(('Form 4562'!$B$3-U101+1)&gt;=1,('Form 4562'!$B$3-U101+1)&lt;=40),INDEX(Schedule!$I$101:$AV$101,1,('Form 4562'!$B$3-U101+1)),0))</f>
      </c>
      <c r="O101" s="2">
        <f>IF(R101=0,0,SUMIF(Schedule!$I$1:$AV$1,"&lt;="&amp;('Form 4562'!$B$3-U101+1),Schedule!$I$101:$AV$101))</f>
      </c>
      <c r="P101" s="2">
        <f>T101-O101-(K101-AF101)</f>
      </c>
      <c r="R101">
        <f>IF(AND(ISNUMBER(B101),ISNUMBER(C101)),IF(C101&gt;0,1,0),0)</f>
      </c>
      <c r="S101">
        <f>IF(ISNUMBER(E101),MIN(1,MAX(0,E101)),1)</f>
      </c>
      <c r="T101">
        <f>IF(R101=1,C101*S101,0)</f>
      </c>
      <c r="U101">
        <f>IF(R101=1,YEAR(B101),0)</f>
      </c>
      <c r="V101">
        <f>IF(OR(D101=27.5,D101=39),1,0)</f>
      </c>
      <c r="W101">
        <f>IF(AND(AE101=1,S101&lt;=0.5),1,0)</f>
      </c>
      <c r="X101">
        <f>IF(F101="Car",1,0)</f>
      </c>
      <c r="Y101">
        <f>IF(AND(R101=1,OR(V101=0,AND(D101=39,IF(ISNUMBER(G101),G101,0)&gt;0)),W101=0,S101&gt;0.5),1,0)</f>
      </c>
      <c r="Z101">
        <f>IF(X101=1,IF(J101&gt;0,Limits!$B$5,Limits!$B$6)*S101,0)</f>
      </c>
      <c r="AA101">
        <f>IF(Y101=1,MIN(IF(ISNUMBER(G101),MAX(0,G101),0),T101,IF(F101="SUV",Limits!$B$4,T101),IF(X101=1,Z101,T101)),0)</f>
      </c>
      <c r="AB101">
        <f>IF(AND(R101=1,V101=0),T101-K101,0)</f>
      </c>
      <c r="AC101">
        <f>IF(R101=1,IF(MONTH(B101)&gt;=10,1,0),0)</f>
      </c>
      <c r="AD101">
        <f>IF(R101=0,"",IF(V101=1,D101&amp;"-MM"&amp;MONTH(B101),IF(W101=1,"ADS",D101&amp;"")&amp;"-"&amp;IF(I101="MQ","MQ"&amp;ROUNDUP(MONTH(B101)/3,0),"HY")))</f>
      </c>
      <c r="AE101">
        <f>IF(OR(F101="",F101="No"),0,1)</f>
      </c>
      <c r="AF101">
        <f>K101*IF(U101='Form 4562'!$B$3,'Form 4562'!$B$16,1)</f>
      </c>
    </row>
    <row r="102" spans="1:32" x14ac:dyDescent="0.25">
      <c r="B102" s="1"/>
      <c r="C102" s="2"/>
      <c r="E102" s="3"/>
      <c r="G102" s="2"/>
      <c r="I102">
        <f>IF(R102=0,"",IF(V102=1,"MM",IF(IFERROR(SUMPRODUCT(($U$2:$U$201=U102)*$AB$2:$AB$201*$AC$2:$AC$201)/SUMPRODUCT(($U$2:$U$201=U102)*$AB$2:$AB$201),0)&gt;0.4,"MQ","HY")))</f>
      </c>
      <c r="J102" s="3">
        <f>IF(OR(R102=0,V102=1,W102=1),0,IF(ISNUMBER(H102),H102,IF(H102="No",0,IFERROR(VLOOKUP(B102,Limits!$D$2:$E$9,2,1),0))))</f>
      </c>
      <c r="K102" s="2">
        <f>AA102*IF(U102='Form 4562'!$B$3,'Form 4562'!$B$15,1)</f>
      </c>
      <c r="L102" s="2">
        <f>(T102-K102)*J102</f>
      </c>
      <c r="M102" s="2">
        <f>T102-K102-L102</f>
      </c>
      <c r="N102" s="2">
        <f>IF(R102=0,0,IF(AND(('Form 4562'!$B$3-U102+1)&gt;=1,('Form 4562'!$B$3-U102+1)&lt;=40),INDEX(Schedule!$I$102:$AV$102,1,('Form 4562'!$B$3-U102+1)),0))</f>
      </c>
      <c r="O102" s="2">
        <f>IF(R102=0,0,SUMIF(Schedule!$I$1:$AV$1,"&lt;="&amp;('Form 4562'!$B$3-U102+1),Schedule!$I$102:$AV$102))</f>
      </c>
      <c r="P102" s="2">
        <f>T102-O102-(K102-AF102)</f>
      </c>
      <c r="R102">
        <f>IF(AND(ISNUMBER(B102),ISNUMBER(C102)),IF(C102&gt;0,1,0),0)</f>
      </c>
      <c r="S102">
        <f>IF(ISNUMBER(E102),MIN(1,MAX(0,E102)),1)</f>
      </c>
      <c r="T102">
        <f>IF(R102=1,C102*S102,0)</f>
      </c>
      <c r="U102">
        <f>IF(R102=1,YEAR(B102),0)</f>
      </c>
      <c r="V102">
        <f>IF(OR(D102=27.5,D102=39),1,0)</f>
      </c>
      <c r="W102">
        <f>IF(AND(AE102=1,S102&lt;=0.5),1,0)</f>
      </c>
      <c r="X102">
        <f>IF(F102="Car",1,0)</f>
      </c>
      <c r="Y102">
        <f>IF(AND(R102=1,OR(V102=0,AND(D102=39,IF(ISNUMBER(G102),G102,0)&gt;0)),W102=0,S102&gt;0.5),1,0)</f>
      </c>
      <c r="Z102">
        <f>IF(X102=1,IF(J102&gt;0,Limits!$B$5,Limits!$B$6)*S102,0)</f>
      </c>
      <c r="AA102">
        <f>IF(Y102=1,MIN(IF(ISNUMBER(G102),MAX(0,G102),0),T102,IF(F102="SUV",Limits!$B$4,T102),IF(X102=1,Z102,T102)),0)</f>
      </c>
      <c r="AB102">
        <f>IF(AND(R102=1,V102=0),T102-K102,0)</f>
      </c>
      <c r="AC102">
        <f>IF(R102=1,IF(MONTH(B102)&gt;=10,1,0),0)</f>
      </c>
      <c r="AD102">
        <f>IF(R102=0,"",IF(V102=1,D102&amp;"-MM"&amp;MONTH(B102),IF(W102=1,"ADS",D102&amp;"")&amp;"-"&amp;IF(I102="MQ","MQ"&amp;ROUNDUP(MONTH(B102)/3,0),"HY")))</f>
      </c>
      <c r="AE102">
        <f>IF(OR(F102="",F102="No"),0,1)</f>
      </c>
      <c r="AF102">
        <f>K102*IF(U102='Form 4562'!$B$3,'Form 4562'!$B$16,1)</f>
      </c>
    </row>
    <row r="103" spans="1:32" x14ac:dyDescent="0.25">
      <c r="B103" s="1"/>
      <c r="C103" s="2"/>
      <c r="E103" s="3"/>
      <c r="G103" s="2"/>
      <c r="I103">
        <f>IF(R103=0,"",IF(V103=1,"MM",IF(IFERROR(SUMPRODUCT(($U$2:$U$201=U103)*$AB$2:$AB$201*$AC$2:$AC$201)/SUMPRODUCT(($U$2:$U$201=U103)*$AB$2:$AB$201),0)&gt;0.4,"MQ","HY")))</f>
      </c>
      <c r="J103" s="3">
        <f>IF(OR(R103=0,V103=1,W103=1),0,IF(ISNUMBER(H103),H103,IF(H103="No",0,IFERROR(VLOOKUP(B103,Limits!$D$2:$E$9,2,1),0))))</f>
      </c>
      <c r="K103" s="2">
        <f>AA103*IF(U103='Form 4562'!$B$3,'Form 4562'!$B$15,1)</f>
      </c>
      <c r="L103" s="2">
        <f>(T103-K103)*J103</f>
      </c>
      <c r="M103" s="2">
        <f>T103-K103-L103</f>
      </c>
      <c r="N103" s="2">
        <f>IF(R103=0,0,IF(AND(('Form 4562'!$B$3-U103+1)&gt;=1,('Form 4562'!$B$3-U103+1)&lt;=40),INDEX(Schedule!$I$103:$AV$103,1,('Form 4562'!$B$3-U103+1)),0))</f>
      </c>
      <c r="O103" s="2">
        <f>IF(R103=0,0,SUMIF(Schedule!$I$1:$AV$1,"&lt;="&amp;('Form 4562'!$B$3-U103+1),Schedule!$I$103:$AV$103))</f>
      </c>
      <c r="P103" s="2">
        <f>T103-O103-(K103-AF103)</f>
      </c>
      <c r="R103">
        <f>IF(AND(ISNUMBER(B103),ISNUMBER(C103)),IF(C103&gt;0,1,0),0)</f>
      </c>
      <c r="S103">
        <f>IF(ISNUMBER(E103),MIN(1,MAX(0,E103)),1)</f>
      </c>
      <c r="T103">
        <f>IF(R103=1,C103*S103,0)</f>
      </c>
      <c r="U103">
        <f>IF(R103=1,YEAR(B103),0)</f>
      </c>
      <c r="V103">
        <f>IF(OR(D103=27.5,D103=39),1,0)</f>
      </c>
      <c r="W103">
        <f>IF(AND(AE103=1,S103&lt;=0.5),1,0)</f>
      </c>
      <c r="X103">
        <f>IF(F103="Car",1,0)</f>
      </c>
      <c r="Y103">
        <f>IF(AND(R103=1,OR(V103=0,AND(D103=39,IF(ISNUMBER(G103),G103,0)&gt;0)),W103=0,S103&gt;0.5),1,0)</f>
      </c>
      <c r="Z103">
        <f>IF(X103=1,IF(J103&gt;0,Limits!$B$5,Limits!$B$6)*S103,0)</f>
      </c>
      <c r="AA103">
        <f>IF(Y103=1,MIN(IF(ISNUMBER(G103),MAX(0,G103),0),T103,IF(F103="SUV",Limits!$B$4,T103),IF(X103=1,Z103,T103)),0)</f>
      </c>
      <c r="AB103">
        <f>IF(AND(R103=1,V103=0),T103-K103,0)</f>
      </c>
      <c r="AC103">
        <f>IF(R103=1,IF(MONTH(B103)&gt;=10,1,0),0)</f>
      </c>
      <c r="AD103">
        <f>IF(R103=0,"",IF(V103=1,D103&amp;"-MM"&amp;MONTH(B103),IF(W103=1,"ADS",D103&amp;"")&amp;"-"&amp;IF(I103="MQ","MQ"&amp;ROUNDUP(MONTH(B103)/3,0),"HY")))</f>
      </c>
      <c r="AE103">
        <f>IF(OR(F103="",F103="No"),0,1)</f>
      </c>
      <c r="AF103">
        <f>K103*IF(U103='Form 4562'!$B$3,'Form 4562'!$B$16,1)</f>
      </c>
    </row>
    <row r="104" spans="1:32" x14ac:dyDescent="0.25">
      <c r="B104" s="1"/>
      <c r="C104" s="2"/>
      <c r="E104" s="3"/>
      <c r="G104" s="2"/>
      <c r="I104">
        <f>IF(R104=0,"",IF(V104=1,"MM",IF(IFERROR(SUMPRODUCT(($U$2:$U$201=U104)*$AB$2:$AB$201*$AC$2:$AC$201)/SUMPRODUCT(($U$2:$U$201=U104)*$AB$2:$AB$201),0)&gt;0.4,"MQ","HY")))</f>
      </c>
      <c r="J104" s="3">
        <f>IF(OR(R104=0,V104=1,W104=1),0,IF(ISNUMBER(H104),H104,IF(H104="No",0,IFERROR(VLOOKUP(B104,Limits!$D$2:$E$9,2,1),0))))</f>
      </c>
      <c r="K104" s="2">
        <f>AA104*IF(U104='Form 4562'!$B$3,'Form 4562'!$B$15,1)</f>
      </c>
      <c r="L104" s="2">
        <f>(T104-K104)*J104</f>
      </c>
      <c r="M104" s="2">
        <f>T104-K104-L104</f>
      </c>
      <c r="N104" s="2">
        <f>IF(R104=0,0,IF(AND(('Form 4562'!$B$3-U104+1)&gt;=1,('Form 4562'!$B$3-U104+1)&lt;=40),INDEX(Schedule!$I$104:$AV$104,1,('Form 4562'!$B$3-U104+1)),0))</f>
      </c>
      <c r="O104" s="2">
        <f>IF(R104=0,0,SUMIF(Schedule!$I$1:$AV$1,"&lt;="&amp;('Form 4562'!$B$3-U104+1),Schedule!$I$104:$AV$104))</f>
      </c>
      <c r="P104" s="2">
        <f>T104-O104-(K104-AF104)</f>
      </c>
      <c r="R104">
        <f>IF(AND(ISNUMBER(B104),ISNUMBER(C104)),IF(C104&gt;0,1,0),0)</f>
      </c>
      <c r="S104">
        <f>IF(ISNUMBER(E104),MIN(1,MAX(0,E104)),1)</f>
      </c>
      <c r="T104">
        <f>IF(R104=1,C104*S104,0)</f>
      </c>
      <c r="U104">
        <f>IF(R104=1,YEAR(B104),0)</f>
      </c>
      <c r="V104">
        <f>IF(OR(D104=27.5,D104=39),1,0)</f>
      </c>
      <c r="W104">
        <f>IF(AND(AE104=1,S104&lt;=0.5),1,0)</f>
      </c>
      <c r="X104">
        <f>IF(F104="Car",1,0)</f>
      </c>
      <c r="Y104">
        <f>IF(AND(R104=1,OR(V104=0,AND(D104=39,IF(ISNUMBER(G104),G104,0)&gt;0)),W104=0,S104&gt;0.5),1,0)</f>
      </c>
      <c r="Z104">
        <f>IF(X104=1,IF(J104&gt;0,Limits!$B$5,Limits!$B$6)*S104,0)</f>
      </c>
      <c r="AA104">
        <f>IF(Y104=1,MIN(IF(ISNUMBER(G104),MAX(0,G104),0),T104,IF(F104="SUV",Limits!$B$4,T104),IF(X104=1,Z104,T104)),0)</f>
      </c>
      <c r="AB104">
        <f>IF(AND(R104=1,V104=0),T104-K104,0)</f>
      </c>
      <c r="AC104">
        <f>IF(R104=1,IF(MONTH(B104)&gt;=10,1,0),0)</f>
      </c>
      <c r="AD104">
        <f>IF(R104=0,"",IF(V104=1,D104&amp;"-MM"&amp;MONTH(B104),IF(W104=1,"ADS",D104&amp;"")&amp;"-"&amp;IF(I104="MQ","MQ"&amp;ROUNDUP(MONTH(B104)/3,0),"HY")))</f>
      </c>
      <c r="AE104">
        <f>IF(OR(F104="",F104="No"),0,1)</f>
      </c>
      <c r="AF104">
        <f>K104*IF(U104='Form 4562'!$B$3,'Form 4562'!$B$16,1)</f>
      </c>
    </row>
    <row r="105" spans="1:32" x14ac:dyDescent="0.25">
      <c r="B105" s="1"/>
      <c r="C105" s="2"/>
      <c r="E105" s="3"/>
      <c r="G105" s="2"/>
      <c r="I105">
        <f>IF(R105=0,"",IF(V105=1,"MM",IF(IFERROR(SUMPRODUCT(($U$2:$U$201=U105)*$AB$2:$AB$201*$AC$2:$AC$201)/SUMPRODUCT(($U$2:$U$201=U105)*$AB$2:$AB$201),0)&gt;0.4,"MQ","HY")))</f>
      </c>
      <c r="J105" s="3">
        <f>IF(OR(R105=0,V105=1,W105=1),0,IF(ISNUMBER(H105),H105,IF(H105="No",0,IFERROR(VLOOKUP(B105,Limits!$D$2:$E$9,2,1),0))))</f>
      </c>
      <c r="K105" s="2">
        <f>AA105*IF(U105='Form 4562'!$B$3,'Form 4562'!$B$15,1)</f>
      </c>
      <c r="L105" s="2">
        <f>(T105-K105)*J105</f>
      </c>
      <c r="M105" s="2">
        <f>T105-K105-L105</f>
      </c>
      <c r="N105" s="2">
        <f>IF(R105=0,0,IF(AND(('Form 4562'!$B$3-U105+1)&gt;=1,('Form 4562'!$B$3-U105+1)&lt;=40),INDEX(Schedule!$I$105:$AV$105,1,('Form 4562'!$B$3-U105+1)),0))</f>
      </c>
      <c r="O105" s="2">
        <f>IF(R105=0,0,SUMIF(Schedule!$I$1:$AV$1,"&lt;="&amp;('Form 4562'!$B$3-U105+1),Schedule!$I$105:$AV$105))</f>
      </c>
      <c r="P105" s="2">
        <f>T105-O105-(K105-AF105)</f>
      </c>
      <c r="R105">
        <f>IF(AND(ISNUMBER(B105),ISNUMBER(C105)),IF(C105&gt;0,1,0),0)</f>
      </c>
      <c r="S105">
        <f>IF(ISNUMBER(E105),MIN(1,MAX(0,E105)),1)</f>
      </c>
      <c r="T105">
        <f>IF(R105=1,C105*S105,0)</f>
      </c>
      <c r="U105">
        <f>IF(R105=1,YEAR(B105),0)</f>
      </c>
      <c r="V105">
        <f>IF(OR(D105=27.5,D105=39),1,0)</f>
      </c>
      <c r="W105">
        <f>IF(AND(AE105=1,S105&lt;=0.5),1,0)</f>
      </c>
      <c r="X105">
        <f>IF(F105="Car",1,0)</f>
      </c>
      <c r="Y105">
        <f>IF(AND(R105=1,OR(V105=0,AND(D105=39,IF(ISNUMBER(G105),G105,0)&gt;0)),W105=0,S105&gt;0.5),1,0)</f>
      </c>
      <c r="Z105">
        <f>IF(X105=1,IF(J105&gt;0,Limits!$B$5,Limits!$B$6)*S105,0)</f>
      </c>
      <c r="AA105">
        <f>IF(Y105=1,MIN(IF(ISNUMBER(G105),MAX(0,G105),0),T105,IF(F105="SUV",Limits!$B$4,T105),IF(X105=1,Z105,T105)),0)</f>
      </c>
      <c r="AB105">
        <f>IF(AND(R105=1,V105=0),T105-K105,0)</f>
      </c>
      <c r="AC105">
        <f>IF(R105=1,IF(MONTH(B105)&gt;=10,1,0),0)</f>
      </c>
      <c r="AD105">
        <f>IF(R105=0,"",IF(V105=1,D105&amp;"-MM"&amp;MONTH(B105),IF(W105=1,"ADS",D105&amp;"")&amp;"-"&amp;IF(I105="MQ","MQ"&amp;ROUNDUP(MONTH(B105)/3,0),"HY")))</f>
      </c>
      <c r="AE105">
        <f>IF(OR(F105="",F105="No"),0,1)</f>
      </c>
      <c r="AF105">
        <f>K105*IF(U105='Form 4562'!$B$3,'Form 4562'!$B$16,1)</f>
      </c>
    </row>
    <row r="106" spans="1:32" x14ac:dyDescent="0.25">
      <c r="B106" s="1"/>
      <c r="C106" s="2"/>
      <c r="E106" s="3"/>
      <c r="G106" s="2"/>
      <c r="I106">
        <f>IF(R106=0,"",IF(V106=1,"MM",IF(IFERROR(SUMPRODUCT(($U$2:$U$201=U106)*$AB$2:$AB$201*$AC$2:$AC$201)/SUMPRODUCT(($U$2:$U$201=U106)*$AB$2:$AB$201),0)&gt;0.4,"MQ","HY")))</f>
      </c>
      <c r="J106" s="3">
        <f>IF(OR(R106=0,V106=1,W106=1),0,IF(ISNUMBER(H106),H106,IF(H106="No",0,IFERROR(VLOOKUP(B106,Limits!$D$2:$E$9,2,1),0))))</f>
      </c>
      <c r="K106" s="2">
        <f>AA106*IF(U106='Form 4562'!$B$3,'Form 4562'!$B$15,1)</f>
      </c>
      <c r="L106" s="2">
        <f>(T106-K106)*J106</f>
      </c>
      <c r="M106" s="2">
        <f>T106-K106-L106</f>
      </c>
      <c r="N106" s="2">
        <f>IF(R106=0,0,IF(AND(('Form 4562'!$B$3-U106+1)&gt;=1,('Form 4562'!$B$3-U106+1)&lt;=40),INDEX(Schedule!$I$106:$AV$106,1,('Form 4562'!$B$3-U106+1)),0))</f>
      </c>
      <c r="O106" s="2">
        <f>IF(R106=0,0,SUMIF(Schedule!$I$1:$AV$1,"&lt;="&amp;('Form 4562'!$B$3-U106+1),Schedule!$I$106:$AV$106))</f>
      </c>
      <c r="P106" s="2">
        <f>T106-O106-(K106-AF106)</f>
      </c>
      <c r="R106">
        <f>IF(AND(ISNUMBER(B106),ISNUMBER(C106)),IF(C106&gt;0,1,0),0)</f>
      </c>
      <c r="S106">
        <f>IF(ISNUMBER(E106),MIN(1,MAX(0,E106)),1)</f>
      </c>
      <c r="T106">
        <f>IF(R106=1,C106*S106,0)</f>
      </c>
      <c r="U106">
        <f>IF(R106=1,YEAR(B106),0)</f>
      </c>
      <c r="V106">
        <f>IF(OR(D106=27.5,D106=39),1,0)</f>
      </c>
      <c r="W106">
        <f>IF(AND(AE106=1,S106&lt;=0.5),1,0)</f>
      </c>
      <c r="X106">
        <f>IF(F106="Car",1,0)</f>
      </c>
      <c r="Y106">
        <f>IF(AND(R106=1,OR(V106=0,AND(D106=39,IF(ISNUMBER(G106),G106,0)&gt;0)),W106=0,S106&gt;0.5),1,0)</f>
      </c>
      <c r="Z106">
        <f>IF(X106=1,IF(J106&gt;0,Limits!$B$5,Limits!$B$6)*S106,0)</f>
      </c>
      <c r="AA106">
        <f>IF(Y106=1,MIN(IF(ISNUMBER(G106),MAX(0,G106),0),T106,IF(F106="SUV",Limits!$B$4,T106),IF(X106=1,Z106,T106)),0)</f>
      </c>
      <c r="AB106">
        <f>IF(AND(R106=1,V106=0),T106-K106,0)</f>
      </c>
      <c r="AC106">
        <f>IF(R106=1,IF(MONTH(B106)&gt;=10,1,0),0)</f>
      </c>
      <c r="AD106">
        <f>IF(R106=0,"",IF(V106=1,D106&amp;"-MM"&amp;MONTH(B106),IF(W106=1,"ADS",D106&amp;"")&amp;"-"&amp;IF(I106="MQ","MQ"&amp;ROUNDUP(MONTH(B106)/3,0),"HY")))</f>
      </c>
      <c r="AE106">
        <f>IF(OR(F106="",F106="No"),0,1)</f>
      </c>
      <c r="AF106">
        <f>K106*IF(U106='Form 4562'!$B$3,'Form 4562'!$B$16,1)</f>
      </c>
    </row>
    <row r="107" spans="1:32" x14ac:dyDescent="0.25">
      <c r="B107" s="1"/>
      <c r="C107" s="2"/>
      <c r="E107" s="3"/>
      <c r="G107" s="2"/>
      <c r="I107">
        <f>IF(R107=0,"",IF(V107=1,"MM",IF(IFERROR(SUMPRODUCT(($U$2:$U$201=U107)*$AB$2:$AB$201*$AC$2:$AC$201)/SUMPRODUCT(($U$2:$U$201=U107)*$AB$2:$AB$201),0)&gt;0.4,"MQ","HY")))</f>
      </c>
      <c r="J107" s="3">
        <f>IF(OR(R107=0,V107=1,W107=1),0,IF(ISNUMBER(H107),H107,IF(H107="No",0,IFERROR(VLOOKUP(B107,Limits!$D$2:$E$9,2,1),0))))</f>
      </c>
      <c r="K107" s="2">
        <f>AA107*IF(U107='Form 4562'!$B$3,'Form 4562'!$B$15,1)</f>
      </c>
      <c r="L107" s="2">
        <f>(T107-K107)*J107</f>
      </c>
      <c r="M107" s="2">
        <f>T107-K107-L107</f>
      </c>
      <c r="N107" s="2">
        <f>IF(R107=0,0,IF(AND(('Form 4562'!$B$3-U107+1)&gt;=1,('Form 4562'!$B$3-U107+1)&lt;=40),INDEX(Schedule!$I$107:$AV$107,1,('Form 4562'!$B$3-U107+1)),0))</f>
      </c>
      <c r="O107" s="2">
        <f>IF(R107=0,0,SUMIF(Schedule!$I$1:$AV$1,"&lt;="&amp;('Form 4562'!$B$3-U107+1),Schedule!$I$107:$AV$107))</f>
      </c>
      <c r="P107" s="2">
        <f>T107-O107-(K107-AF107)</f>
      </c>
      <c r="R107">
        <f>IF(AND(ISNUMBER(B107),ISNUMBER(C107)),IF(C107&gt;0,1,0),0)</f>
      </c>
      <c r="S107">
        <f>IF(ISNUMBER(E107),MIN(1,MAX(0,E107)),1)</f>
      </c>
      <c r="T107">
        <f>IF(R107=1,C107*S107,0)</f>
      </c>
      <c r="U107">
        <f>IF(R107=1,YEAR(B107),0)</f>
      </c>
      <c r="V107">
        <f>IF(OR(D107=27.5,D107=39),1,0)</f>
      </c>
      <c r="W107">
        <f>IF(AND(AE107=1,S107&lt;=0.5),1,0)</f>
      </c>
      <c r="X107">
        <f>IF(F107="Car",1,0)</f>
      </c>
      <c r="Y107">
        <f>IF(AND(R107=1,OR(V107=0,AND(D107=39,IF(ISNUMBER(G107),G107,0)&gt;0)),W107=0,S107&gt;0.5),1,0)</f>
      </c>
      <c r="Z107">
        <f>IF(X107=1,IF(J107&gt;0,Limits!$B$5,Limits!$B$6)*S107,0)</f>
      </c>
      <c r="AA107">
        <f>IF(Y107=1,MIN(IF(ISNUMBER(G107),MAX(0,G107),0),T107,IF(F107="SUV",Limits!$B$4,T107),IF(X107=1,Z107,T107)),0)</f>
      </c>
      <c r="AB107">
        <f>IF(AND(R107=1,V107=0),T107-K107,0)</f>
      </c>
      <c r="AC107">
        <f>IF(R107=1,IF(MONTH(B107)&gt;=10,1,0),0)</f>
      </c>
      <c r="AD107">
        <f>IF(R107=0,"",IF(V107=1,D107&amp;"-MM"&amp;MONTH(B107),IF(W107=1,"ADS",D107&amp;"")&amp;"-"&amp;IF(I107="MQ","MQ"&amp;ROUNDUP(MONTH(B107)/3,0),"HY")))</f>
      </c>
      <c r="AE107">
        <f>IF(OR(F107="",F107="No"),0,1)</f>
      </c>
      <c r="AF107">
        <f>K107*IF(U107='Form 4562'!$B$3,'Form 4562'!$B$16,1)</f>
      </c>
    </row>
    <row r="108" spans="1:32" x14ac:dyDescent="0.25">
      <c r="B108" s="1"/>
      <c r="C108" s="2"/>
      <c r="E108" s="3"/>
      <c r="G108" s="2"/>
      <c r="I108">
        <f>IF(R108=0,"",IF(V108=1,"MM",IF(IFERROR(SUMPRODUCT(($U$2:$U$201=U108)*$AB$2:$AB$201*$AC$2:$AC$201)/SUMPRODUCT(($U$2:$U$201=U108)*$AB$2:$AB$201),0)&gt;0.4,"MQ","HY")))</f>
      </c>
      <c r="J108" s="3">
        <f>IF(OR(R108=0,V108=1,W108=1),0,IF(ISNUMBER(H108),H108,IF(H108="No",0,IFERROR(VLOOKUP(B108,Limits!$D$2:$E$9,2,1),0))))</f>
      </c>
      <c r="K108" s="2">
        <f>AA108*IF(U108='Form 4562'!$B$3,'Form 4562'!$B$15,1)</f>
      </c>
      <c r="L108" s="2">
        <f>(T108-K108)*J108</f>
      </c>
      <c r="M108" s="2">
        <f>T108-K108-L108</f>
      </c>
      <c r="N108" s="2">
        <f>IF(R108=0,0,IF(AND(('Form 4562'!$B$3-U108+1)&gt;=1,('Form 4562'!$B$3-U108+1)&lt;=40),INDEX(Schedule!$I$108:$AV$108,1,('Form 4562'!$B$3-U108+1)),0))</f>
      </c>
      <c r="O108" s="2">
        <f>IF(R108=0,0,SUMIF(Schedule!$I$1:$AV$1,"&lt;="&amp;('Form 4562'!$B$3-U108+1),Schedule!$I$108:$AV$108))</f>
      </c>
      <c r="P108" s="2">
        <f>T108-O108-(K108-AF108)</f>
      </c>
      <c r="R108">
        <f>IF(AND(ISNUMBER(B108),ISNUMBER(C108)),IF(C108&gt;0,1,0),0)</f>
      </c>
      <c r="S108">
        <f>IF(ISNUMBER(E108),MIN(1,MAX(0,E108)),1)</f>
      </c>
      <c r="T108">
        <f>IF(R108=1,C108*S108,0)</f>
      </c>
      <c r="U108">
        <f>IF(R108=1,YEAR(B108),0)</f>
      </c>
      <c r="V108">
        <f>IF(OR(D108=27.5,D108=39),1,0)</f>
      </c>
      <c r="W108">
        <f>IF(AND(AE108=1,S108&lt;=0.5),1,0)</f>
      </c>
      <c r="X108">
        <f>IF(F108="Car",1,0)</f>
      </c>
      <c r="Y108">
        <f>IF(AND(R108=1,OR(V108=0,AND(D108=39,IF(ISNUMBER(G108),G108,0)&gt;0)),W108=0,S108&gt;0.5),1,0)</f>
      </c>
      <c r="Z108">
        <f>IF(X108=1,IF(J108&gt;0,Limits!$B$5,Limits!$B$6)*S108,0)</f>
      </c>
      <c r="AA108">
        <f>IF(Y108=1,MIN(IF(ISNUMBER(G108),MAX(0,G108),0),T108,IF(F108="SUV",Limits!$B$4,T108),IF(X108=1,Z108,T108)),0)</f>
      </c>
      <c r="AB108">
        <f>IF(AND(R108=1,V108=0),T108-K108,0)</f>
      </c>
      <c r="AC108">
        <f>IF(R108=1,IF(MONTH(B108)&gt;=10,1,0),0)</f>
      </c>
      <c r="AD108">
        <f>IF(R108=0,"",IF(V108=1,D108&amp;"-MM"&amp;MONTH(B108),IF(W108=1,"ADS",D108&amp;"")&amp;"-"&amp;IF(I108="MQ","MQ"&amp;ROUNDUP(MONTH(B108)/3,0),"HY")))</f>
      </c>
      <c r="AE108">
        <f>IF(OR(F108="",F108="No"),0,1)</f>
      </c>
      <c r="AF108">
        <f>K108*IF(U108='Form 4562'!$B$3,'Form 4562'!$B$16,1)</f>
      </c>
    </row>
    <row r="109" spans="1:32" x14ac:dyDescent="0.25">
      <c r="B109" s="1"/>
      <c r="C109" s="2"/>
      <c r="E109" s="3"/>
      <c r="G109" s="2"/>
      <c r="I109">
        <f>IF(R109=0,"",IF(V109=1,"MM",IF(IFERROR(SUMPRODUCT(($U$2:$U$201=U109)*$AB$2:$AB$201*$AC$2:$AC$201)/SUMPRODUCT(($U$2:$U$201=U109)*$AB$2:$AB$201),0)&gt;0.4,"MQ","HY")))</f>
      </c>
      <c r="J109" s="3">
        <f>IF(OR(R109=0,V109=1,W109=1),0,IF(ISNUMBER(H109),H109,IF(H109="No",0,IFERROR(VLOOKUP(B109,Limits!$D$2:$E$9,2,1),0))))</f>
      </c>
      <c r="K109" s="2">
        <f>AA109*IF(U109='Form 4562'!$B$3,'Form 4562'!$B$15,1)</f>
      </c>
      <c r="L109" s="2">
        <f>(T109-K109)*J109</f>
      </c>
      <c r="M109" s="2">
        <f>T109-K109-L109</f>
      </c>
      <c r="N109" s="2">
        <f>IF(R109=0,0,IF(AND(('Form 4562'!$B$3-U109+1)&gt;=1,('Form 4562'!$B$3-U109+1)&lt;=40),INDEX(Schedule!$I$109:$AV$109,1,('Form 4562'!$B$3-U109+1)),0))</f>
      </c>
      <c r="O109" s="2">
        <f>IF(R109=0,0,SUMIF(Schedule!$I$1:$AV$1,"&lt;="&amp;('Form 4562'!$B$3-U109+1),Schedule!$I$109:$AV$109))</f>
      </c>
      <c r="P109" s="2">
        <f>T109-O109-(K109-AF109)</f>
      </c>
      <c r="R109">
        <f>IF(AND(ISNUMBER(B109),ISNUMBER(C109)),IF(C109&gt;0,1,0),0)</f>
      </c>
      <c r="S109">
        <f>IF(ISNUMBER(E109),MIN(1,MAX(0,E109)),1)</f>
      </c>
      <c r="T109">
        <f>IF(R109=1,C109*S109,0)</f>
      </c>
      <c r="U109">
        <f>IF(R109=1,YEAR(B109),0)</f>
      </c>
      <c r="V109">
        <f>IF(OR(D109=27.5,D109=39),1,0)</f>
      </c>
      <c r="W109">
        <f>IF(AND(AE109=1,S109&lt;=0.5),1,0)</f>
      </c>
      <c r="X109">
        <f>IF(F109="Car",1,0)</f>
      </c>
      <c r="Y109">
        <f>IF(AND(R109=1,OR(V109=0,AND(D109=39,IF(ISNUMBER(G109),G109,0)&gt;0)),W109=0,S109&gt;0.5),1,0)</f>
      </c>
      <c r="Z109">
        <f>IF(X109=1,IF(J109&gt;0,Limits!$B$5,Limits!$B$6)*S109,0)</f>
      </c>
      <c r="AA109">
        <f>IF(Y109=1,MIN(IF(ISNUMBER(G109),MAX(0,G109),0),T109,IF(F109="SUV",Limits!$B$4,T109),IF(X109=1,Z109,T109)),0)</f>
      </c>
      <c r="AB109">
        <f>IF(AND(R109=1,V109=0),T109-K109,0)</f>
      </c>
      <c r="AC109">
        <f>IF(R109=1,IF(MONTH(B109)&gt;=10,1,0),0)</f>
      </c>
      <c r="AD109">
        <f>IF(R109=0,"",IF(V109=1,D109&amp;"-MM"&amp;MONTH(B109),IF(W109=1,"ADS",D109&amp;"")&amp;"-"&amp;IF(I109="MQ","MQ"&amp;ROUNDUP(MONTH(B109)/3,0),"HY")))</f>
      </c>
      <c r="AE109">
        <f>IF(OR(F109="",F109="No"),0,1)</f>
      </c>
      <c r="AF109">
        <f>K109*IF(U109='Form 4562'!$B$3,'Form 4562'!$B$16,1)</f>
      </c>
    </row>
    <row r="110" spans="1:32" x14ac:dyDescent="0.25">
      <c r="B110" s="1"/>
      <c r="C110" s="2"/>
      <c r="E110" s="3"/>
      <c r="G110" s="2"/>
      <c r="I110">
        <f>IF(R110=0,"",IF(V110=1,"MM",IF(IFERROR(SUMPRODUCT(($U$2:$U$201=U110)*$AB$2:$AB$201*$AC$2:$AC$201)/SUMPRODUCT(($U$2:$U$201=U110)*$AB$2:$AB$201),0)&gt;0.4,"MQ","HY")))</f>
      </c>
      <c r="J110" s="3">
        <f>IF(OR(R110=0,V110=1,W110=1),0,IF(ISNUMBER(H110),H110,IF(H110="No",0,IFERROR(VLOOKUP(B110,Limits!$D$2:$E$9,2,1),0))))</f>
      </c>
      <c r="K110" s="2">
        <f>AA110*IF(U110='Form 4562'!$B$3,'Form 4562'!$B$15,1)</f>
      </c>
      <c r="L110" s="2">
        <f>(T110-K110)*J110</f>
      </c>
      <c r="M110" s="2">
        <f>T110-K110-L110</f>
      </c>
      <c r="N110" s="2">
        <f>IF(R110=0,0,IF(AND(('Form 4562'!$B$3-U110+1)&gt;=1,('Form 4562'!$B$3-U110+1)&lt;=40),INDEX(Schedule!$I$110:$AV$110,1,('Form 4562'!$B$3-U110+1)),0))</f>
      </c>
      <c r="O110" s="2">
        <f>IF(R110=0,0,SUMIF(Schedule!$I$1:$AV$1,"&lt;="&amp;('Form 4562'!$B$3-U110+1),Schedule!$I$110:$AV$110))</f>
      </c>
      <c r="P110" s="2">
        <f>T110-O110-(K110-AF110)</f>
      </c>
      <c r="R110">
        <f>IF(AND(ISNUMBER(B110),ISNUMBER(C110)),IF(C110&gt;0,1,0),0)</f>
      </c>
      <c r="S110">
        <f>IF(ISNUMBER(E110),MIN(1,MAX(0,E110)),1)</f>
      </c>
      <c r="T110">
        <f>IF(R110=1,C110*S110,0)</f>
      </c>
      <c r="U110">
        <f>IF(R110=1,YEAR(B110),0)</f>
      </c>
      <c r="V110">
        <f>IF(OR(D110=27.5,D110=39),1,0)</f>
      </c>
      <c r="W110">
        <f>IF(AND(AE110=1,S110&lt;=0.5),1,0)</f>
      </c>
      <c r="X110">
        <f>IF(F110="Car",1,0)</f>
      </c>
      <c r="Y110">
        <f>IF(AND(R110=1,OR(V110=0,AND(D110=39,IF(ISNUMBER(G110),G110,0)&gt;0)),W110=0,S110&gt;0.5),1,0)</f>
      </c>
      <c r="Z110">
        <f>IF(X110=1,IF(J110&gt;0,Limits!$B$5,Limits!$B$6)*S110,0)</f>
      </c>
      <c r="AA110">
        <f>IF(Y110=1,MIN(IF(ISNUMBER(G110),MAX(0,G110),0),T110,IF(F110="SUV",Limits!$B$4,T110),IF(X110=1,Z110,T110)),0)</f>
      </c>
      <c r="AB110">
        <f>IF(AND(R110=1,V110=0),T110-K110,0)</f>
      </c>
      <c r="AC110">
        <f>IF(R110=1,IF(MONTH(B110)&gt;=10,1,0),0)</f>
      </c>
      <c r="AD110">
        <f>IF(R110=0,"",IF(V110=1,D110&amp;"-MM"&amp;MONTH(B110),IF(W110=1,"ADS",D110&amp;"")&amp;"-"&amp;IF(I110="MQ","MQ"&amp;ROUNDUP(MONTH(B110)/3,0),"HY")))</f>
      </c>
      <c r="AE110">
        <f>IF(OR(F110="",F110="No"),0,1)</f>
      </c>
      <c r="AF110">
        <f>K110*IF(U110='Form 4562'!$B$3,'Form 4562'!$B$16,1)</f>
      </c>
    </row>
    <row r="111" spans="1:32" x14ac:dyDescent="0.25">
      <c r="B111" s="1"/>
      <c r="C111" s="2"/>
      <c r="E111" s="3"/>
      <c r="G111" s="2"/>
      <c r="I111">
        <f>IF(R111=0,"",IF(V111=1,"MM",IF(IFERROR(SUMPRODUCT(($U$2:$U$201=U111)*$AB$2:$AB$201*$AC$2:$AC$201)/SUMPRODUCT(($U$2:$U$201=U111)*$AB$2:$AB$201),0)&gt;0.4,"MQ","HY")))</f>
      </c>
      <c r="J111" s="3">
        <f>IF(OR(R111=0,V111=1,W111=1),0,IF(ISNUMBER(H111),H111,IF(H111="No",0,IFERROR(VLOOKUP(B111,Limits!$D$2:$E$9,2,1),0))))</f>
      </c>
      <c r="K111" s="2">
        <f>AA111*IF(U111='Form 4562'!$B$3,'Form 4562'!$B$15,1)</f>
      </c>
      <c r="L111" s="2">
        <f>(T111-K111)*J111</f>
      </c>
      <c r="M111" s="2">
        <f>T111-K111-L111</f>
      </c>
      <c r="N111" s="2">
        <f>IF(R111=0,0,IF(AND(('Form 4562'!$B$3-U111+1)&gt;=1,('Form 4562'!$B$3-U111+1)&lt;=40),INDEX(Schedule!$I$111:$AV$111,1,('Form 4562'!$B$3-U111+1)),0))</f>
      </c>
      <c r="O111" s="2">
        <f>IF(R111=0,0,SUMIF(Schedule!$I$1:$AV$1,"&lt;="&amp;('Form 4562'!$B$3-U111+1),Schedule!$I$111:$AV$111))</f>
      </c>
      <c r="P111" s="2">
        <f>T111-O111-(K111-AF111)</f>
      </c>
      <c r="R111">
        <f>IF(AND(ISNUMBER(B111),ISNUMBER(C111)),IF(C111&gt;0,1,0),0)</f>
      </c>
      <c r="S111">
        <f>IF(ISNUMBER(E111),MIN(1,MAX(0,E111)),1)</f>
      </c>
      <c r="T111">
        <f>IF(R111=1,C111*S111,0)</f>
      </c>
      <c r="U111">
        <f>IF(R111=1,YEAR(B111),0)</f>
      </c>
      <c r="V111">
        <f>IF(OR(D111=27.5,D111=39),1,0)</f>
      </c>
      <c r="W111">
        <f>IF(AND(AE111=1,S111&lt;=0.5),1,0)</f>
      </c>
      <c r="X111">
        <f>IF(F111="Car",1,0)</f>
      </c>
      <c r="Y111">
        <f>IF(AND(R111=1,OR(V111=0,AND(D111=39,IF(ISNUMBER(G111),G111,0)&gt;0)),W111=0,S111&gt;0.5),1,0)</f>
      </c>
      <c r="Z111">
        <f>IF(X111=1,IF(J111&gt;0,Limits!$B$5,Limits!$B$6)*S111,0)</f>
      </c>
      <c r="AA111">
        <f>IF(Y111=1,MIN(IF(ISNUMBER(G111),MAX(0,G111),0),T111,IF(F111="SUV",Limits!$B$4,T111),IF(X111=1,Z111,T111)),0)</f>
      </c>
      <c r="AB111">
        <f>IF(AND(R111=1,V111=0),T111-K111,0)</f>
      </c>
      <c r="AC111">
        <f>IF(R111=1,IF(MONTH(B111)&gt;=10,1,0),0)</f>
      </c>
      <c r="AD111">
        <f>IF(R111=0,"",IF(V111=1,D111&amp;"-MM"&amp;MONTH(B111),IF(W111=1,"ADS",D111&amp;"")&amp;"-"&amp;IF(I111="MQ","MQ"&amp;ROUNDUP(MONTH(B111)/3,0),"HY")))</f>
      </c>
      <c r="AE111">
        <f>IF(OR(F111="",F111="No"),0,1)</f>
      </c>
      <c r="AF111">
        <f>K111*IF(U111='Form 4562'!$B$3,'Form 4562'!$B$16,1)</f>
      </c>
    </row>
    <row r="112" spans="1:32" x14ac:dyDescent="0.25">
      <c r="B112" s="1"/>
      <c r="C112" s="2"/>
      <c r="E112" s="3"/>
      <c r="G112" s="2"/>
      <c r="I112">
        <f>IF(R112=0,"",IF(V112=1,"MM",IF(IFERROR(SUMPRODUCT(($U$2:$U$201=U112)*$AB$2:$AB$201*$AC$2:$AC$201)/SUMPRODUCT(($U$2:$U$201=U112)*$AB$2:$AB$201),0)&gt;0.4,"MQ","HY")))</f>
      </c>
      <c r="J112" s="3">
        <f>IF(OR(R112=0,V112=1,W112=1),0,IF(ISNUMBER(H112),H112,IF(H112="No",0,IFERROR(VLOOKUP(B112,Limits!$D$2:$E$9,2,1),0))))</f>
      </c>
      <c r="K112" s="2">
        <f>AA112*IF(U112='Form 4562'!$B$3,'Form 4562'!$B$15,1)</f>
      </c>
      <c r="L112" s="2">
        <f>(T112-K112)*J112</f>
      </c>
      <c r="M112" s="2">
        <f>T112-K112-L112</f>
      </c>
      <c r="N112" s="2">
        <f>IF(R112=0,0,IF(AND(('Form 4562'!$B$3-U112+1)&gt;=1,('Form 4562'!$B$3-U112+1)&lt;=40),INDEX(Schedule!$I$112:$AV$112,1,('Form 4562'!$B$3-U112+1)),0))</f>
      </c>
      <c r="O112" s="2">
        <f>IF(R112=0,0,SUMIF(Schedule!$I$1:$AV$1,"&lt;="&amp;('Form 4562'!$B$3-U112+1),Schedule!$I$112:$AV$112))</f>
      </c>
      <c r="P112" s="2">
        <f>T112-O112-(K112-AF112)</f>
      </c>
      <c r="R112">
        <f>IF(AND(ISNUMBER(B112),ISNUMBER(C112)),IF(C112&gt;0,1,0),0)</f>
      </c>
      <c r="S112">
        <f>IF(ISNUMBER(E112),MIN(1,MAX(0,E112)),1)</f>
      </c>
      <c r="T112">
        <f>IF(R112=1,C112*S112,0)</f>
      </c>
      <c r="U112">
        <f>IF(R112=1,YEAR(B112),0)</f>
      </c>
      <c r="V112">
        <f>IF(OR(D112=27.5,D112=39),1,0)</f>
      </c>
      <c r="W112">
        <f>IF(AND(AE112=1,S112&lt;=0.5),1,0)</f>
      </c>
      <c r="X112">
        <f>IF(F112="Car",1,0)</f>
      </c>
      <c r="Y112">
        <f>IF(AND(R112=1,OR(V112=0,AND(D112=39,IF(ISNUMBER(G112),G112,0)&gt;0)),W112=0,S112&gt;0.5),1,0)</f>
      </c>
      <c r="Z112">
        <f>IF(X112=1,IF(J112&gt;0,Limits!$B$5,Limits!$B$6)*S112,0)</f>
      </c>
      <c r="AA112">
        <f>IF(Y112=1,MIN(IF(ISNUMBER(G112),MAX(0,G112),0),T112,IF(F112="SUV",Limits!$B$4,T112),IF(X112=1,Z112,T112)),0)</f>
      </c>
      <c r="AB112">
        <f>IF(AND(R112=1,V112=0),T112-K112,0)</f>
      </c>
      <c r="AC112">
        <f>IF(R112=1,IF(MONTH(B112)&gt;=10,1,0),0)</f>
      </c>
      <c r="AD112">
        <f>IF(R112=0,"",IF(V112=1,D112&amp;"-MM"&amp;MONTH(B112),IF(W112=1,"ADS",D112&amp;"")&amp;"-"&amp;IF(I112="MQ","MQ"&amp;ROUNDUP(MONTH(B112)/3,0),"HY")))</f>
      </c>
      <c r="AE112">
        <f>IF(OR(F112="",F112="No"),0,1)</f>
      </c>
      <c r="AF112">
        <f>K112*IF(U112='Form 4562'!$B$3,'Form 4562'!$B$16,1)</f>
      </c>
    </row>
    <row r="113" spans="1:32" x14ac:dyDescent="0.25">
      <c r="B113" s="1"/>
      <c r="C113" s="2"/>
      <c r="E113" s="3"/>
      <c r="G113" s="2"/>
      <c r="I113">
        <f>IF(R113=0,"",IF(V113=1,"MM",IF(IFERROR(SUMPRODUCT(($U$2:$U$201=U113)*$AB$2:$AB$201*$AC$2:$AC$201)/SUMPRODUCT(($U$2:$U$201=U113)*$AB$2:$AB$201),0)&gt;0.4,"MQ","HY")))</f>
      </c>
      <c r="J113" s="3">
        <f>IF(OR(R113=0,V113=1,W113=1),0,IF(ISNUMBER(H113),H113,IF(H113="No",0,IFERROR(VLOOKUP(B113,Limits!$D$2:$E$9,2,1),0))))</f>
      </c>
      <c r="K113" s="2">
        <f>AA113*IF(U113='Form 4562'!$B$3,'Form 4562'!$B$15,1)</f>
      </c>
      <c r="L113" s="2">
        <f>(T113-K113)*J113</f>
      </c>
      <c r="M113" s="2">
        <f>T113-K113-L113</f>
      </c>
      <c r="N113" s="2">
        <f>IF(R113=0,0,IF(AND(('Form 4562'!$B$3-U113+1)&gt;=1,('Form 4562'!$B$3-U113+1)&lt;=40),INDEX(Schedule!$I$113:$AV$113,1,('Form 4562'!$B$3-U113+1)),0))</f>
      </c>
      <c r="O113" s="2">
        <f>IF(R113=0,0,SUMIF(Schedule!$I$1:$AV$1,"&lt;="&amp;('Form 4562'!$B$3-U113+1),Schedule!$I$113:$AV$113))</f>
      </c>
      <c r="P113" s="2">
        <f>T113-O113-(K113-AF113)</f>
      </c>
      <c r="R113">
        <f>IF(AND(ISNUMBER(B113),ISNUMBER(C113)),IF(C113&gt;0,1,0),0)</f>
      </c>
      <c r="S113">
        <f>IF(ISNUMBER(E113),MIN(1,MAX(0,E113)),1)</f>
      </c>
      <c r="T113">
        <f>IF(R113=1,C113*S113,0)</f>
      </c>
      <c r="U113">
        <f>IF(R113=1,YEAR(B113),0)</f>
      </c>
      <c r="V113">
        <f>IF(OR(D113=27.5,D113=39),1,0)</f>
      </c>
      <c r="W113">
        <f>IF(AND(AE113=1,S113&lt;=0.5),1,0)</f>
      </c>
      <c r="X113">
        <f>IF(F113="Car",1,0)</f>
      </c>
      <c r="Y113">
        <f>IF(AND(R113=1,OR(V113=0,AND(D113=39,IF(ISNUMBER(G113),G113,0)&gt;0)),W113=0,S113&gt;0.5),1,0)</f>
      </c>
      <c r="Z113">
        <f>IF(X113=1,IF(J113&gt;0,Limits!$B$5,Limits!$B$6)*S113,0)</f>
      </c>
      <c r="AA113">
        <f>IF(Y113=1,MIN(IF(ISNUMBER(G113),MAX(0,G113),0),T113,IF(F113="SUV",Limits!$B$4,T113),IF(X113=1,Z113,T113)),0)</f>
      </c>
      <c r="AB113">
        <f>IF(AND(R113=1,V113=0),T113-K113,0)</f>
      </c>
      <c r="AC113">
        <f>IF(R113=1,IF(MONTH(B113)&gt;=10,1,0),0)</f>
      </c>
      <c r="AD113">
        <f>IF(R113=0,"",IF(V113=1,D113&amp;"-MM"&amp;MONTH(B113),IF(W113=1,"ADS",D113&amp;"")&amp;"-"&amp;IF(I113="MQ","MQ"&amp;ROUNDUP(MONTH(B113)/3,0),"HY")))</f>
      </c>
      <c r="AE113">
        <f>IF(OR(F113="",F113="No"),0,1)</f>
      </c>
      <c r="AF113">
        <f>K113*IF(U113='Form 4562'!$B$3,'Form 4562'!$B$16,1)</f>
      </c>
    </row>
    <row r="114" spans="1:32" x14ac:dyDescent="0.25">
      <c r="B114" s="1"/>
      <c r="C114" s="2"/>
      <c r="E114" s="3"/>
      <c r="G114" s="2"/>
      <c r="I114">
        <f>IF(R114=0,"",IF(V114=1,"MM",IF(IFERROR(SUMPRODUCT(($U$2:$U$201=U114)*$AB$2:$AB$201*$AC$2:$AC$201)/SUMPRODUCT(($U$2:$U$201=U114)*$AB$2:$AB$201),0)&gt;0.4,"MQ","HY")))</f>
      </c>
      <c r="J114" s="3">
        <f>IF(OR(R114=0,V114=1,W114=1),0,IF(ISNUMBER(H114),H114,IF(H114="No",0,IFERROR(VLOOKUP(B114,Limits!$D$2:$E$9,2,1),0))))</f>
      </c>
      <c r="K114" s="2">
        <f>AA114*IF(U114='Form 4562'!$B$3,'Form 4562'!$B$15,1)</f>
      </c>
      <c r="L114" s="2">
        <f>(T114-K114)*J114</f>
      </c>
      <c r="M114" s="2">
        <f>T114-K114-L114</f>
      </c>
      <c r="N114" s="2">
        <f>IF(R114=0,0,IF(AND(('Form 4562'!$B$3-U114+1)&gt;=1,('Form 4562'!$B$3-U114+1)&lt;=40),INDEX(Schedule!$I$114:$AV$114,1,('Form 4562'!$B$3-U114+1)),0))</f>
      </c>
      <c r="O114" s="2">
        <f>IF(R114=0,0,SUMIF(Schedule!$I$1:$AV$1,"&lt;="&amp;('Form 4562'!$B$3-U114+1),Schedule!$I$114:$AV$114))</f>
      </c>
      <c r="P114" s="2">
        <f>T114-O114-(K114-AF114)</f>
      </c>
      <c r="R114">
        <f>IF(AND(ISNUMBER(B114),ISNUMBER(C114)),IF(C114&gt;0,1,0),0)</f>
      </c>
      <c r="S114">
        <f>IF(ISNUMBER(E114),MIN(1,MAX(0,E114)),1)</f>
      </c>
      <c r="T114">
        <f>IF(R114=1,C114*S114,0)</f>
      </c>
      <c r="U114">
        <f>IF(R114=1,YEAR(B114),0)</f>
      </c>
      <c r="V114">
        <f>IF(OR(D114=27.5,D114=39),1,0)</f>
      </c>
      <c r="W114">
        <f>IF(AND(AE114=1,S114&lt;=0.5),1,0)</f>
      </c>
      <c r="X114">
        <f>IF(F114="Car",1,0)</f>
      </c>
      <c r="Y114">
        <f>IF(AND(R114=1,OR(V114=0,AND(D114=39,IF(ISNUMBER(G114),G114,0)&gt;0)),W114=0,S114&gt;0.5),1,0)</f>
      </c>
      <c r="Z114">
        <f>IF(X114=1,IF(J114&gt;0,Limits!$B$5,Limits!$B$6)*S114,0)</f>
      </c>
      <c r="AA114">
        <f>IF(Y114=1,MIN(IF(ISNUMBER(G114),MAX(0,G114),0),T114,IF(F114="SUV",Limits!$B$4,T114),IF(X114=1,Z114,T114)),0)</f>
      </c>
      <c r="AB114">
        <f>IF(AND(R114=1,V114=0),T114-K114,0)</f>
      </c>
      <c r="AC114">
        <f>IF(R114=1,IF(MONTH(B114)&gt;=10,1,0),0)</f>
      </c>
      <c r="AD114">
        <f>IF(R114=0,"",IF(V114=1,D114&amp;"-MM"&amp;MONTH(B114),IF(W114=1,"ADS",D114&amp;"")&amp;"-"&amp;IF(I114="MQ","MQ"&amp;ROUNDUP(MONTH(B114)/3,0),"HY")))</f>
      </c>
      <c r="AE114">
        <f>IF(OR(F114="",F114="No"),0,1)</f>
      </c>
      <c r="AF114">
        <f>K114*IF(U114='Form 4562'!$B$3,'Form 4562'!$B$16,1)</f>
      </c>
    </row>
    <row r="115" spans="1:32" x14ac:dyDescent="0.25">
      <c r="B115" s="1"/>
      <c r="C115" s="2"/>
      <c r="E115" s="3"/>
      <c r="G115" s="2"/>
      <c r="I115">
        <f>IF(R115=0,"",IF(V115=1,"MM",IF(IFERROR(SUMPRODUCT(($U$2:$U$201=U115)*$AB$2:$AB$201*$AC$2:$AC$201)/SUMPRODUCT(($U$2:$U$201=U115)*$AB$2:$AB$201),0)&gt;0.4,"MQ","HY")))</f>
      </c>
      <c r="J115" s="3">
        <f>IF(OR(R115=0,V115=1,W115=1),0,IF(ISNUMBER(H115),H115,IF(H115="No",0,IFERROR(VLOOKUP(B115,Limits!$D$2:$E$9,2,1),0))))</f>
      </c>
      <c r="K115" s="2">
        <f>AA115*IF(U115='Form 4562'!$B$3,'Form 4562'!$B$15,1)</f>
      </c>
      <c r="L115" s="2">
        <f>(T115-K115)*J115</f>
      </c>
      <c r="M115" s="2">
        <f>T115-K115-L115</f>
      </c>
      <c r="N115" s="2">
        <f>IF(R115=0,0,IF(AND(('Form 4562'!$B$3-U115+1)&gt;=1,('Form 4562'!$B$3-U115+1)&lt;=40),INDEX(Schedule!$I$115:$AV$115,1,('Form 4562'!$B$3-U115+1)),0))</f>
      </c>
      <c r="O115" s="2">
        <f>IF(R115=0,0,SUMIF(Schedule!$I$1:$AV$1,"&lt;="&amp;('Form 4562'!$B$3-U115+1),Schedule!$I$115:$AV$115))</f>
      </c>
      <c r="P115" s="2">
        <f>T115-O115-(K115-AF115)</f>
      </c>
      <c r="R115">
        <f>IF(AND(ISNUMBER(B115),ISNUMBER(C115)),IF(C115&gt;0,1,0),0)</f>
      </c>
      <c r="S115">
        <f>IF(ISNUMBER(E115),MIN(1,MAX(0,E115)),1)</f>
      </c>
      <c r="T115">
        <f>IF(R115=1,C115*S115,0)</f>
      </c>
      <c r="U115">
        <f>IF(R115=1,YEAR(B115),0)</f>
      </c>
      <c r="V115">
        <f>IF(OR(D115=27.5,D115=39),1,0)</f>
      </c>
      <c r="W115">
        <f>IF(AND(AE115=1,S115&lt;=0.5),1,0)</f>
      </c>
      <c r="X115">
        <f>IF(F115="Car",1,0)</f>
      </c>
      <c r="Y115">
        <f>IF(AND(R115=1,OR(V115=0,AND(D115=39,IF(ISNUMBER(G115),G115,0)&gt;0)),W115=0,S115&gt;0.5),1,0)</f>
      </c>
      <c r="Z115">
        <f>IF(X115=1,IF(J115&gt;0,Limits!$B$5,Limits!$B$6)*S115,0)</f>
      </c>
      <c r="AA115">
        <f>IF(Y115=1,MIN(IF(ISNUMBER(G115),MAX(0,G115),0),T115,IF(F115="SUV",Limits!$B$4,T115),IF(X115=1,Z115,T115)),0)</f>
      </c>
      <c r="AB115">
        <f>IF(AND(R115=1,V115=0),T115-K115,0)</f>
      </c>
      <c r="AC115">
        <f>IF(R115=1,IF(MONTH(B115)&gt;=10,1,0),0)</f>
      </c>
      <c r="AD115">
        <f>IF(R115=0,"",IF(V115=1,D115&amp;"-MM"&amp;MONTH(B115),IF(W115=1,"ADS",D115&amp;"")&amp;"-"&amp;IF(I115="MQ","MQ"&amp;ROUNDUP(MONTH(B115)/3,0),"HY")))</f>
      </c>
      <c r="AE115">
        <f>IF(OR(F115="",F115="No"),0,1)</f>
      </c>
      <c r="AF115">
        <f>K115*IF(U115='Form 4562'!$B$3,'Form 4562'!$B$16,1)</f>
      </c>
    </row>
    <row r="116" spans="1:32" x14ac:dyDescent="0.25">
      <c r="B116" s="1"/>
      <c r="C116" s="2"/>
      <c r="E116" s="3"/>
      <c r="G116" s="2"/>
      <c r="I116">
        <f>IF(R116=0,"",IF(V116=1,"MM",IF(IFERROR(SUMPRODUCT(($U$2:$U$201=U116)*$AB$2:$AB$201*$AC$2:$AC$201)/SUMPRODUCT(($U$2:$U$201=U116)*$AB$2:$AB$201),0)&gt;0.4,"MQ","HY")))</f>
      </c>
      <c r="J116" s="3">
        <f>IF(OR(R116=0,V116=1,W116=1),0,IF(ISNUMBER(H116),H116,IF(H116="No",0,IFERROR(VLOOKUP(B116,Limits!$D$2:$E$9,2,1),0))))</f>
      </c>
      <c r="K116" s="2">
        <f>AA116*IF(U116='Form 4562'!$B$3,'Form 4562'!$B$15,1)</f>
      </c>
      <c r="L116" s="2">
        <f>(T116-K116)*J116</f>
      </c>
      <c r="M116" s="2">
        <f>T116-K116-L116</f>
      </c>
      <c r="N116" s="2">
        <f>IF(R116=0,0,IF(AND(('Form 4562'!$B$3-U116+1)&gt;=1,('Form 4562'!$B$3-U116+1)&lt;=40),INDEX(Schedule!$I$116:$AV$116,1,('Form 4562'!$B$3-U116+1)),0))</f>
      </c>
      <c r="O116" s="2">
        <f>IF(R116=0,0,SUMIF(Schedule!$I$1:$AV$1,"&lt;="&amp;('Form 4562'!$B$3-U116+1),Schedule!$I$116:$AV$116))</f>
      </c>
      <c r="P116" s="2">
        <f>T116-O116-(K116-AF116)</f>
      </c>
      <c r="R116">
        <f>IF(AND(ISNUMBER(B116),ISNUMBER(C116)),IF(C116&gt;0,1,0),0)</f>
      </c>
      <c r="S116">
        <f>IF(ISNUMBER(E116),MIN(1,MAX(0,E116)),1)</f>
      </c>
      <c r="T116">
        <f>IF(R116=1,C116*S116,0)</f>
      </c>
      <c r="U116">
        <f>IF(R116=1,YEAR(B116),0)</f>
      </c>
      <c r="V116">
        <f>IF(OR(D116=27.5,D116=39),1,0)</f>
      </c>
      <c r="W116">
        <f>IF(AND(AE116=1,S116&lt;=0.5),1,0)</f>
      </c>
      <c r="X116">
        <f>IF(F116="Car",1,0)</f>
      </c>
      <c r="Y116">
        <f>IF(AND(R116=1,OR(V116=0,AND(D116=39,IF(ISNUMBER(G116),G116,0)&gt;0)),W116=0,S116&gt;0.5),1,0)</f>
      </c>
      <c r="Z116">
        <f>IF(X116=1,IF(J116&gt;0,Limits!$B$5,Limits!$B$6)*S116,0)</f>
      </c>
      <c r="AA116">
        <f>IF(Y116=1,MIN(IF(ISNUMBER(G116),MAX(0,G116),0),T116,IF(F116="SUV",Limits!$B$4,T116),IF(X116=1,Z116,T116)),0)</f>
      </c>
      <c r="AB116">
        <f>IF(AND(R116=1,V116=0),T116-K116,0)</f>
      </c>
      <c r="AC116">
        <f>IF(R116=1,IF(MONTH(B116)&gt;=10,1,0),0)</f>
      </c>
      <c r="AD116">
        <f>IF(R116=0,"",IF(V116=1,D116&amp;"-MM"&amp;MONTH(B116),IF(W116=1,"ADS",D116&amp;"")&amp;"-"&amp;IF(I116="MQ","MQ"&amp;ROUNDUP(MONTH(B116)/3,0),"HY")))</f>
      </c>
      <c r="AE116">
        <f>IF(OR(F116="",F116="No"),0,1)</f>
      </c>
      <c r="AF116">
        <f>K116*IF(U116='Form 4562'!$B$3,'Form 4562'!$B$16,1)</f>
      </c>
    </row>
    <row r="117" spans="1:32" x14ac:dyDescent="0.25">
      <c r="B117" s="1"/>
      <c r="C117" s="2"/>
      <c r="E117" s="3"/>
      <c r="G117" s="2"/>
      <c r="I117">
        <f>IF(R117=0,"",IF(V117=1,"MM",IF(IFERROR(SUMPRODUCT(($U$2:$U$201=U117)*$AB$2:$AB$201*$AC$2:$AC$201)/SUMPRODUCT(($U$2:$U$201=U117)*$AB$2:$AB$201),0)&gt;0.4,"MQ","HY")))</f>
      </c>
      <c r="J117" s="3">
        <f>IF(OR(R117=0,V117=1,W117=1),0,IF(ISNUMBER(H117),H117,IF(H117="No",0,IFERROR(VLOOKUP(B117,Limits!$D$2:$E$9,2,1),0))))</f>
      </c>
      <c r="K117" s="2">
        <f>AA117*IF(U117='Form 4562'!$B$3,'Form 4562'!$B$15,1)</f>
      </c>
      <c r="L117" s="2">
        <f>(T117-K117)*J117</f>
      </c>
      <c r="M117" s="2">
        <f>T117-K117-L117</f>
      </c>
      <c r="N117" s="2">
        <f>IF(R117=0,0,IF(AND(('Form 4562'!$B$3-U117+1)&gt;=1,('Form 4562'!$B$3-U117+1)&lt;=40),INDEX(Schedule!$I$117:$AV$117,1,('Form 4562'!$B$3-U117+1)),0))</f>
      </c>
      <c r="O117" s="2">
        <f>IF(R117=0,0,SUMIF(Schedule!$I$1:$AV$1,"&lt;="&amp;('Form 4562'!$B$3-U117+1),Schedule!$I$117:$AV$117))</f>
      </c>
      <c r="P117" s="2">
        <f>T117-O117-(K117-AF117)</f>
      </c>
      <c r="R117">
        <f>IF(AND(ISNUMBER(B117),ISNUMBER(C117)),IF(C117&gt;0,1,0),0)</f>
      </c>
      <c r="S117">
        <f>IF(ISNUMBER(E117),MIN(1,MAX(0,E117)),1)</f>
      </c>
      <c r="T117">
        <f>IF(R117=1,C117*S117,0)</f>
      </c>
      <c r="U117">
        <f>IF(R117=1,YEAR(B117),0)</f>
      </c>
      <c r="V117">
        <f>IF(OR(D117=27.5,D117=39),1,0)</f>
      </c>
      <c r="W117">
        <f>IF(AND(AE117=1,S117&lt;=0.5),1,0)</f>
      </c>
      <c r="X117">
        <f>IF(F117="Car",1,0)</f>
      </c>
      <c r="Y117">
        <f>IF(AND(R117=1,OR(V117=0,AND(D117=39,IF(ISNUMBER(G117),G117,0)&gt;0)),W117=0,S117&gt;0.5),1,0)</f>
      </c>
      <c r="Z117">
        <f>IF(X117=1,IF(J117&gt;0,Limits!$B$5,Limits!$B$6)*S117,0)</f>
      </c>
      <c r="AA117">
        <f>IF(Y117=1,MIN(IF(ISNUMBER(G117),MAX(0,G117),0),T117,IF(F117="SUV",Limits!$B$4,T117),IF(X117=1,Z117,T117)),0)</f>
      </c>
      <c r="AB117">
        <f>IF(AND(R117=1,V117=0),T117-K117,0)</f>
      </c>
      <c r="AC117">
        <f>IF(R117=1,IF(MONTH(B117)&gt;=10,1,0),0)</f>
      </c>
      <c r="AD117">
        <f>IF(R117=0,"",IF(V117=1,D117&amp;"-MM"&amp;MONTH(B117),IF(W117=1,"ADS",D117&amp;"")&amp;"-"&amp;IF(I117="MQ","MQ"&amp;ROUNDUP(MONTH(B117)/3,0),"HY")))</f>
      </c>
      <c r="AE117">
        <f>IF(OR(F117="",F117="No"),0,1)</f>
      </c>
      <c r="AF117">
        <f>K117*IF(U117='Form 4562'!$B$3,'Form 4562'!$B$16,1)</f>
      </c>
    </row>
    <row r="118" spans="1:32" x14ac:dyDescent="0.25">
      <c r="B118" s="1"/>
      <c r="C118" s="2"/>
      <c r="E118" s="3"/>
      <c r="G118" s="2"/>
      <c r="I118">
        <f>IF(R118=0,"",IF(V118=1,"MM",IF(IFERROR(SUMPRODUCT(($U$2:$U$201=U118)*$AB$2:$AB$201*$AC$2:$AC$201)/SUMPRODUCT(($U$2:$U$201=U118)*$AB$2:$AB$201),0)&gt;0.4,"MQ","HY")))</f>
      </c>
      <c r="J118" s="3">
        <f>IF(OR(R118=0,V118=1,W118=1),0,IF(ISNUMBER(H118),H118,IF(H118="No",0,IFERROR(VLOOKUP(B118,Limits!$D$2:$E$9,2,1),0))))</f>
      </c>
      <c r="K118" s="2">
        <f>AA118*IF(U118='Form 4562'!$B$3,'Form 4562'!$B$15,1)</f>
      </c>
      <c r="L118" s="2">
        <f>(T118-K118)*J118</f>
      </c>
      <c r="M118" s="2">
        <f>T118-K118-L118</f>
      </c>
      <c r="N118" s="2">
        <f>IF(R118=0,0,IF(AND(('Form 4562'!$B$3-U118+1)&gt;=1,('Form 4562'!$B$3-U118+1)&lt;=40),INDEX(Schedule!$I$118:$AV$118,1,('Form 4562'!$B$3-U118+1)),0))</f>
      </c>
      <c r="O118" s="2">
        <f>IF(R118=0,0,SUMIF(Schedule!$I$1:$AV$1,"&lt;="&amp;('Form 4562'!$B$3-U118+1),Schedule!$I$118:$AV$118))</f>
      </c>
      <c r="P118" s="2">
        <f>T118-O118-(K118-AF118)</f>
      </c>
      <c r="R118">
        <f>IF(AND(ISNUMBER(B118),ISNUMBER(C118)),IF(C118&gt;0,1,0),0)</f>
      </c>
      <c r="S118">
        <f>IF(ISNUMBER(E118),MIN(1,MAX(0,E118)),1)</f>
      </c>
      <c r="T118">
        <f>IF(R118=1,C118*S118,0)</f>
      </c>
      <c r="U118">
        <f>IF(R118=1,YEAR(B118),0)</f>
      </c>
      <c r="V118">
        <f>IF(OR(D118=27.5,D118=39),1,0)</f>
      </c>
      <c r="W118">
        <f>IF(AND(AE118=1,S118&lt;=0.5),1,0)</f>
      </c>
      <c r="X118">
        <f>IF(F118="Car",1,0)</f>
      </c>
      <c r="Y118">
        <f>IF(AND(R118=1,OR(V118=0,AND(D118=39,IF(ISNUMBER(G118),G118,0)&gt;0)),W118=0,S118&gt;0.5),1,0)</f>
      </c>
      <c r="Z118">
        <f>IF(X118=1,IF(J118&gt;0,Limits!$B$5,Limits!$B$6)*S118,0)</f>
      </c>
      <c r="AA118">
        <f>IF(Y118=1,MIN(IF(ISNUMBER(G118),MAX(0,G118),0),T118,IF(F118="SUV",Limits!$B$4,T118),IF(X118=1,Z118,T118)),0)</f>
      </c>
      <c r="AB118">
        <f>IF(AND(R118=1,V118=0),T118-K118,0)</f>
      </c>
      <c r="AC118">
        <f>IF(R118=1,IF(MONTH(B118)&gt;=10,1,0),0)</f>
      </c>
      <c r="AD118">
        <f>IF(R118=0,"",IF(V118=1,D118&amp;"-MM"&amp;MONTH(B118),IF(W118=1,"ADS",D118&amp;"")&amp;"-"&amp;IF(I118="MQ","MQ"&amp;ROUNDUP(MONTH(B118)/3,0),"HY")))</f>
      </c>
      <c r="AE118">
        <f>IF(OR(F118="",F118="No"),0,1)</f>
      </c>
      <c r="AF118">
        <f>K118*IF(U118='Form 4562'!$B$3,'Form 4562'!$B$16,1)</f>
      </c>
    </row>
    <row r="119" spans="1:32" x14ac:dyDescent="0.25">
      <c r="B119" s="1"/>
      <c r="C119" s="2"/>
      <c r="E119" s="3"/>
      <c r="G119" s="2"/>
      <c r="I119">
        <f>IF(R119=0,"",IF(V119=1,"MM",IF(IFERROR(SUMPRODUCT(($U$2:$U$201=U119)*$AB$2:$AB$201*$AC$2:$AC$201)/SUMPRODUCT(($U$2:$U$201=U119)*$AB$2:$AB$201),0)&gt;0.4,"MQ","HY")))</f>
      </c>
      <c r="J119" s="3">
        <f>IF(OR(R119=0,V119=1,W119=1),0,IF(ISNUMBER(H119),H119,IF(H119="No",0,IFERROR(VLOOKUP(B119,Limits!$D$2:$E$9,2,1),0))))</f>
      </c>
      <c r="K119" s="2">
        <f>AA119*IF(U119='Form 4562'!$B$3,'Form 4562'!$B$15,1)</f>
      </c>
      <c r="L119" s="2">
        <f>(T119-K119)*J119</f>
      </c>
      <c r="M119" s="2">
        <f>T119-K119-L119</f>
      </c>
      <c r="N119" s="2">
        <f>IF(R119=0,0,IF(AND(('Form 4562'!$B$3-U119+1)&gt;=1,('Form 4562'!$B$3-U119+1)&lt;=40),INDEX(Schedule!$I$119:$AV$119,1,('Form 4562'!$B$3-U119+1)),0))</f>
      </c>
      <c r="O119" s="2">
        <f>IF(R119=0,0,SUMIF(Schedule!$I$1:$AV$1,"&lt;="&amp;('Form 4562'!$B$3-U119+1),Schedule!$I$119:$AV$119))</f>
      </c>
      <c r="P119" s="2">
        <f>T119-O119-(K119-AF119)</f>
      </c>
      <c r="R119">
        <f>IF(AND(ISNUMBER(B119),ISNUMBER(C119)),IF(C119&gt;0,1,0),0)</f>
      </c>
      <c r="S119">
        <f>IF(ISNUMBER(E119),MIN(1,MAX(0,E119)),1)</f>
      </c>
      <c r="T119">
        <f>IF(R119=1,C119*S119,0)</f>
      </c>
      <c r="U119">
        <f>IF(R119=1,YEAR(B119),0)</f>
      </c>
      <c r="V119">
        <f>IF(OR(D119=27.5,D119=39),1,0)</f>
      </c>
      <c r="W119">
        <f>IF(AND(AE119=1,S119&lt;=0.5),1,0)</f>
      </c>
      <c r="X119">
        <f>IF(F119="Car",1,0)</f>
      </c>
      <c r="Y119">
        <f>IF(AND(R119=1,OR(V119=0,AND(D119=39,IF(ISNUMBER(G119),G119,0)&gt;0)),W119=0,S119&gt;0.5),1,0)</f>
      </c>
      <c r="Z119">
        <f>IF(X119=1,IF(J119&gt;0,Limits!$B$5,Limits!$B$6)*S119,0)</f>
      </c>
      <c r="AA119">
        <f>IF(Y119=1,MIN(IF(ISNUMBER(G119),MAX(0,G119),0),T119,IF(F119="SUV",Limits!$B$4,T119),IF(X119=1,Z119,T119)),0)</f>
      </c>
      <c r="AB119">
        <f>IF(AND(R119=1,V119=0),T119-K119,0)</f>
      </c>
      <c r="AC119">
        <f>IF(R119=1,IF(MONTH(B119)&gt;=10,1,0),0)</f>
      </c>
      <c r="AD119">
        <f>IF(R119=0,"",IF(V119=1,D119&amp;"-MM"&amp;MONTH(B119),IF(W119=1,"ADS",D119&amp;"")&amp;"-"&amp;IF(I119="MQ","MQ"&amp;ROUNDUP(MONTH(B119)/3,0),"HY")))</f>
      </c>
      <c r="AE119">
        <f>IF(OR(F119="",F119="No"),0,1)</f>
      </c>
      <c r="AF119">
        <f>K119*IF(U119='Form 4562'!$B$3,'Form 4562'!$B$16,1)</f>
      </c>
    </row>
    <row r="120" spans="1:32" x14ac:dyDescent="0.25">
      <c r="B120" s="1"/>
      <c r="C120" s="2"/>
      <c r="E120" s="3"/>
      <c r="G120" s="2"/>
      <c r="I120">
        <f>IF(R120=0,"",IF(V120=1,"MM",IF(IFERROR(SUMPRODUCT(($U$2:$U$201=U120)*$AB$2:$AB$201*$AC$2:$AC$201)/SUMPRODUCT(($U$2:$U$201=U120)*$AB$2:$AB$201),0)&gt;0.4,"MQ","HY")))</f>
      </c>
      <c r="J120" s="3">
        <f>IF(OR(R120=0,V120=1,W120=1),0,IF(ISNUMBER(H120),H120,IF(H120="No",0,IFERROR(VLOOKUP(B120,Limits!$D$2:$E$9,2,1),0))))</f>
      </c>
      <c r="K120" s="2">
        <f>AA120*IF(U120='Form 4562'!$B$3,'Form 4562'!$B$15,1)</f>
      </c>
      <c r="L120" s="2">
        <f>(T120-K120)*J120</f>
      </c>
      <c r="M120" s="2">
        <f>T120-K120-L120</f>
      </c>
      <c r="N120" s="2">
        <f>IF(R120=0,0,IF(AND(('Form 4562'!$B$3-U120+1)&gt;=1,('Form 4562'!$B$3-U120+1)&lt;=40),INDEX(Schedule!$I$120:$AV$120,1,('Form 4562'!$B$3-U120+1)),0))</f>
      </c>
      <c r="O120" s="2">
        <f>IF(R120=0,0,SUMIF(Schedule!$I$1:$AV$1,"&lt;="&amp;('Form 4562'!$B$3-U120+1),Schedule!$I$120:$AV$120))</f>
      </c>
      <c r="P120" s="2">
        <f>T120-O120-(K120-AF120)</f>
      </c>
      <c r="R120">
        <f>IF(AND(ISNUMBER(B120),ISNUMBER(C120)),IF(C120&gt;0,1,0),0)</f>
      </c>
      <c r="S120">
        <f>IF(ISNUMBER(E120),MIN(1,MAX(0,E120)),1)</f>
      </c>
      <c r="T120">
        <f>IF(R120=1,C120*S120,0)</f>
      </c>
      <c r="U120">
        <f>IF(R120=1,YEAR(B120),0)</f>
      </c>
      <c r="V120">
        <f>IF(OR(D120=27.5,D120=39),1,0)</f>
      </c>
      <c r="W120">
        <f>IF(AND(AE120=1,S120&lt;=0.5),1,0)</f>
      </c>
      <c r="X120">
        <f>IF(F120="Car",1,0)</f>
      </c>
      <c r="Y120">
        <f>IF(AND(R120=1,OR(V120=0,AND(D120=39,IF(ISNUMBER(G120),G120,0)&gt;0)),W120=0,S120&gt;0.5),1,0)</f>
      </c>
      <c r="Z120">
        <f>IF(X120=1,IF(J120&gt;0,Limits!$B$5,Limits!$B$6)*S120,0)</f>
      </c>
      <c r="AA120">
        <f>IF(Y120=1,MIN(IF(ISNUMBER(G120),MAX(0,G120),0),T120,IF(F120="SUV",Limits!$B$4,T120),IF(X120=1,Z120,T120)),0)</f>
      </c>
      <c r="AB120">
        <f>IF(AND(R120=1,V120=0),T120-K120,0)</f>
      </c>
      <c r="AC120">
        <f>IF(R120=1,IF(MONTH(B120)&gt;=10,1,0),0)</f>
      </c>
      <c r="AD120">
        <f>IF(R120=0,"",IF(V120=1,D120&amp;"-MM"&amp;MONTH(B120),IF(W120=1,"ADS",D120&amp;"")&amp;"-"&amp;IF(I120="MQ","MQ"&amp;ROUNDUP(MONTH(B120)/3,0),"HY")))</f>
      </c>
      <c r="AE120">
        <f>IF(OR(F120="",F120="No"),0,1)</f>
      </c>
      <c r="AF120">
        <f>K120*IF(U120='Form 4562'!$B$3,'Form 4562'!$B$16,1)</f>
      </c>
    </row>
    <row r="121" spans="1:32" x14ac:dyDescent="0.25">
      <c r="B121" s="1"/>
      <c r="C121" s="2"/>
      <c r="E121" s="3"/>
      <c r="G121" s="2"/>
      <c r="I121">
        <f>IF(R121=0,"",IF(V121=1,"MM",IF(IFERROR(SUMPRODUCT(($U$2:$U$201=U121)*$AB$2:$AB$201*$AC$2:$AC$201)/SUMPRODUCT(($U$2:$U$201=U121)*$AB$2:$AB$201),0)&gt;0.4,"MQ","HY")))</f>
      </c>
      <c r="J121" s="3">
        <f>IF(OR(R121=0,V121=1,W121=1),0,IF(ISNUMBER(H121),H121,IF(H121="No",0,IFERROR(VLOOKUP(B121,Limits!$D$2:$E$9,2,1),0))))</f>
      </c>
      <c r="K121" s="2">
        <f>AA121*IF(U121='Form 4562'!$B$3,'Form 4562'!$B$15,1)</f>
      </c>
      <c r="L121" s="2">
        <f>(T121-K121)*J121</f>
      </c>
      <c r="M121" s="2">
        <f>T121-K121-L121</f>
      </c>
      <c r="N121" s="2">
        <f>IF(R121=0,0,IF(AND(('Form 4562'!$B$3-U121+1)&gt;=1,('Form 4562'!$B$3-U121+1)&lt;=40),INDEX(Schedule!$I$121:$AV$121,1,('Form 4562'!$B$3-U121+1)),0))</f>
      </c>
      <c r="O121" s="2">
        <f>IF(R121=0,0,SUMIF(Schedule!$I$1:$AV$1,"&lt;="&amp;('Form 4562'!$B$3-U121+1),Schedule!$I$121:$AV$121))</f>
      </c>
      <c r="P121" s="2">
        <f>T121-O121-(K121-AF121)</f>
      </c>
      <c r="R121">
        <f>IF(AND(ISNUMBER(B121),ISNUMBER(C121)),IF(C121&gt;0,1,0),0)</f>
      </c>
      <c r="S121">
        <f>IF(ISNUMBER(E121),MIN(1,MAX(0,E121)),1)</f>
      </c>
      <c r="T121">
        <f>IF(R121=1,C121*S121,0)</f>
      </c>
      <c r="U121">
        <f>IF(R121=1,YEAR(B121),0)</f>
      </c>
      <c r="V121">
        <f>IF(OR(D121=27.5,D121=39),1,0)</f>
      </c>
      <c r="W121">
        <f>IF(AND(AE121=1,S121&lt;=0.5),1,0)</f>
      </c>
      <c r="X121">
        <f>IF(F121="Car",1,0)</f>
      </c>
      <c r="Y121">
        <f>IF(AND(R121=1,OR(V121=0,AND(D121=39,IF(ISNUMBER(G121),G121,0)&gt;0)),W121=0,S121&gt;0.5),1,0)</f>
      </c>
      <c r="Z121">
        <f>IF(X121=1,IF(J121&gt;0,Limits!$B$5,Limits!$B$6)*S121,0)</f>
      </c>
      <c r="AA121">
        <f>IF(Y121=1,MIN(IF(ISNUMBER(G121),MAX(0,G121),0),T121,IF(F121="SUV",Limits!$B$4,T121),IF(X121=1,Z121,T121)),0)</f>
      </c>
      <c r="AB121">
        <f>IF(AND(R121=1,V121=0),T121-K121,0)</f>
      </c>
      <c r="AC121">
        <f>IF(R121=1,IF(MONTH(B121)&gt;=10,1,0),0)</f>
      </c>
      <c r="AD121">
        <f>IF(R121=0,"",IF(V121=1,D121&amp;"-MM"&amp;MONTH(B121),IF(W121=1,"ADS",D121&amp;"")&amp;"-"&amp;IF(I121="MQ","MQ"&amp;ROUNDUP(MONTH(B121)/3,0),"HY")))</f>
      </c>
      <c r="AE121">
        <f>IF(OR(F121="",F121="No"),0,1)</f>
      </c>
      <c r="AF121">
        <f>K121*IF(U121='Form 4562'!$B$3,'Form 4562'!$B$16,1)</f>
      </c>
    </row>
    <row r="122" spans="1:32" x14ac:dyDescent="0.25">
      <c r="B122" s="1"/>
      <c r="C122" s="2"/>
      <c r="E122" s="3"/>
      <c r="G122" s="2"/>
      <c r="I122">
        <f>IF(R122=0,"",IF(V122=1,"MM",IF(IFERROR(SUMPRODUCT(($U$2:$U$201=U122)*$AB$2:$AB$201*$AC$2:$AC$201)/SUMPRODUCT(($U$2:$U$201=U122)*$AB$2:$AB$201),0)&gt;0.4,"MQ","HY")))</f>
      </c>
      <c r="J122" s="3">
        <f>IF(OR(R122=0,V122=1,W122=1),0,IF(ISNUMBER(H122),H122,IF(H122="No",0,IFERROR(VLOOKUP(B122,Limits!$D$2:$E$9,2,1),0))))</f>
      </c>
      <c r="K122" s="2">
        <f>AA122*IF(U122='Form 4562'!$B$3,'Form 4562'!$B$15,1)</f>
      </c>
      <c r="L122" s="2">
        <f>(T122-K122)*J122</f>
      </c>
      <c r="M122" s="2">
        <f>T122-K122-L122</f>
      </c>
      <c r="N122" s="2">
        <f>IF(R122=0,0,IF(AND(('Form 4562'!$B$3-U122+1)&gt;=1,('Form 4562'!$B$3-U122+1)&lt;=40),INDEX(Schedule!$I$122:$AV$122,1,('Form 4562'!$B$3-U122+1)),0))</f>
      </c>
      <c r="O122" s="2">
        <f>IF(R122=0,0,SUMIF(Schedule!$I$1:$AV$1,"&lt;="&amp;('Form 4562'!$B$3-U122+1),Schedule!$I$122:$AV$122))</f>
      </c>
      <c r="P122" s="2">
        <f>T122-O122-(K122-AF122)</f>
      </c>
      <c r="R122">
        <f>IF(AND(ISNUMBER(B122),ISNUMBER(C122)),IF(C122&gt;0,1,0),0)</f>
      </c>
      <c r="S122">
        <f>IF(ISNUMBER(E122),MIN(1,MAX(0,E122)),1)</f>
      </c>
      <c r="T122">
        <f>IF(R122=1,C122*S122,0)</f>
      </c>
      <c r="U122">
        <f>IF(R122=1,YEAR(B122),0)</f>
      </c>
      <c r="V122">
        <f>IF(OR(D122=27.5,D122=39),1,0)</f>
      </c>
      <c r="W122">
        <f>IF(AND(AE122=1,S122&lt;=0.5),1,0)</f>
      </c>
      <c r="X122">
        <f>IF(F122="Car",1,0)</f>
      </c>
      <c r="Y122">
        <f>IF(AND(R122=1,OR(V122=0,AND(D122=39,IF(ISNUMBER(G122),G122,0)&gt;0)),W122=0,S122&gt;0.5),1,0)</f>
      </c>
      <c r="Z122">
        <f>IF(X122=1,IF(J122&gt;0,Limits!$B$5,Limits!$B$6)*S122,0)</f>
      </c>
      <c r="AA122">
        <f>IF(Y122=1,MIN(IF(ISNUMBER(G122),MAX(0,G122),0),T122,IF(F122="SUV",Limits!$B$4,T122),IF(X122=1,Z122,T122)),0)</f>
      </c>
      <c r="AB122">
        <f>IF(AND(R122=1,V122=0),T122-K122,0)</f>
      </c>
      <c r="AC122">
        <f>IF(R122=1,IF(MONTH(B122)&gt;=10,1,0),0)</f>
      </c>
      <c r="AD122">
        <f>IF(R122=0,"",IF(V122=1,D122&amp;"-MM"&amp;MONTH(B122),IF(W122=1,"ADS",D122&amp;"")&amp;"-"&amp;IF(I122="MQ","MQ"&amp;ROUNDUP(MONTH(B122)/3,0),"HY")))</f>
      </c>
      <c r="AE122">
        <f>IF(OR(F122="",F122="No"),0,1)</f>
      </c>
      <c r="AF122">
        <f>K122*IF(U122='Form 4562'!$B$3,'Form 4562'!$B$16,1)</f>
      </c>
    </row>
    <row r="123" spans="1:32" x14ac:dyDescent="0.25">
      <c r="B123" s="1"/>
      <c r="C123" s="2"/>
      <c r="E123" s="3"/>
      <c r="G123" s="2"/>
      <c r="I123">
        <f>IF(R123=0,"",IF(V123=1,"MM",IF(IFERROR(SUMPRODUCT(($U$2:$U$201=U123)*$AB$2:$AB$201*$AC$2:$AC$201)/SUMPRODUCT(($U$2:$U$201=U123)*$AB$2:$AB$201),0)&gt;0.4,"MQ","HY")))</f>
      </c>
      <c r="J123" s="3">
        <f>IF(OR(R123=0,V123=1,W123=1),0,IF(ISNUMBER(H123),H123,IF(H123="No",0,IFERROR(VLOOKUP(B123,Limits!$D$2:$E$9,2,1),0))))</f>
      </c>
      <c r="K123" s="2">
        <f>AA123*IF(U123='Form 4562'!$B$3,'Form 4562'!$B$15,1)</f>
      </c>
      <c r="L123" s="2">
        <f>(T123-K123)*J123</f>
      </c>
      <c r="M123" s="2">
        <f>T123-K123-L123</f>
      </c>
      <c r="N123" s="2">
        <f>IF(R123=0,0,IF(AND(('Form 4562'!$B$3-U123+1)&gt;=1,('Form 4562'!$B$3-U123+1)&lt;=40),INDEX(Schedule!$I$123:$AV$123,1,('Form 4562'!$B$3-U123+1)),0))</f>
      </c>
      <c r="O123" s="2">
        <f>IF(R123=0,0,SUMIF(Schedule!$I$1:$AV$1,"&lt;="&amp;('Form 4562'!$B$3-U123+1),Schedule!$I$123:$AV$123))</f>
      </c>
      <c r="P123" s="2">
        <f>T123-O123-(K123-AF123)</f>
      </c>
      <c r="R123">
        <f>IF(AND(ISNUMBER(B123),ISNUMBER(C123)),IF(C123&gt;0,1,0),0)</f>
      </c>
      <c r="S123">
        <f>IF(ISNUMBER(E123),MIN(1,MAX(0,E123)),1)</f>
      </c>
      <c r="T123">
        <f>IF(R123=1,C123*S123,0)</f>
      </c>
      <c r="U123">
        <f>IF(R123=1,YEAR(B123),0)</f>
      </c>
      <c r="V123">
        <f>IF(OR(D123=27.5,D123=39),1,0)</f>
      </c>
      <c r="W123">
        <f>IF(AND(AE123=1,S123&lt;=0.5),1,0)</f>
      </c>
      <c r="X123">
        <f>IF(F123="Car",1,0)</f>
      </c>
      <c r="Y123">
        <f>IF(AND(R123=1,OR(V123=0,AND(D123=39,IF(ISNUMBER(G123),G123,0)&gt;0)),W123=0,S123&gt;0.5),1,0)</f>
      </c>
      <c r="Z123">
        <f>IF(X123=1,IF(J123&gt;0,Limits!$B$5,Limits!$B$6)*S123,0)</f>
      </c>
      <c r="AA123">
        <f>IF(Y123=1,MIN(IF(ISNUMBER(G123),MAX(0,G123),0),T123,IF(F123="SUV",Limits!$B$4,T123),IF(X123=1,Z123,T123)),0)</f>
      </c>
      <c r="AB123">
        <f>IF(AND(R123=1,V123=0),T123-K123,0)</f>
      </c>
      <c r="AC123">
        <f>IF(R123=1,IF(MONTH(B123)&gt;=10,1,0),0)</f>
      </c>
      <c r="AD123">
        <f>IF(R123=0,"",IF(V123=1,D123&amp;"-MM"&amp;MONTH(B123),IF(W123=1,"ADS",D123&amp;"")&amp;"-"&amp;IF(I123="MQ","MQ"&amp;ROUNDUP(MONTH(B123)/3,0),"HY")))</f>
      </c>
      <c r="AE123">
        <f>IF(OR(F123="",F123="No"),0,1)</f>
      </c>
      <c r="AF123">
        <f>K123*IF(U123='Form 4562'!$B$3,'Form 4562'!$B$16,1)</f>
      </c>
    </row>
    <row r="124" spans="1:32" x14ac:dyDescent="0.25">
      <c r="B124" s="1"/>
      <c r="C124" s="2"/>
      <c r="E124" s="3"/>
      <c r="G124" s="2"/>
      <c r="I124">
        <f>IF(R124=0,"",IF(V124=1,"MM",IF(IFERROR(SUMPRODUCT(($U$2:$U$201=U124)*$AB$2:$AB$201*$AC$2:$AC$201)/SUMPRODUCT(($U$2:$U$201=U124)*$AB$2:$AB$201),0)&gt;0.4,"MQ","HY")))</f>
      </c>
      <c r="J124" s="3">
        <f>IF(OR(R124=0,V124=1,W124=1),0,IF(ISNUMBER(H124),H124,IF(H124="No",0,IFERROR(VLOOKUP(B124,Limits!$D$2:$E$9,2,1),0))))</f>
      </c>
      <c r="K124" s="2">
        <f>AA124*IF(U124='Form 4562'!$B$3,'Form 4562'!$B$15,1)</f>
      </c>
      <c r="L124" s="2">
        <f>(T124-K124)*J124</f>
      </c>
      <c r="M124" s="2">
        <f>T124-K124-L124</f>
      </c>
      <c r="N124" s="2">
        <f>IF(R124=0,0,IF(AND(('Form 4562'!$B$3-U124+1)&gt;=1,('Form 4562'!$B$3-U124+1)&lt;=40),INDEX(Schedule!$I$124:$AV$124,1,('Form 4562'!$B$3-U124+1)),0))</f>
      </c>
      <c r="O124" s="2">
        <f>IF(R124=0,0,SUMIF(Schedule!$I$1:$AV$1,"&lt;="&amp;('Form 4562'!$B$3-U124+1),Schedule!$I$124:$AV$124))</f>
      </c>
      <c r="P124" s="2">
        <f>T124-O124-(K124-AF124)</f>
      </c>
      <c r="R124">
        <f>IF(AND(ISNUMBER(B124),ISNUMBER(C124)),IF(C124&gt;0,1,0),0)</f>
      </c>
      <c r="S124">
        <f>IF(ISNUMBER(E124),MIN(1,MAX(0,E124)),1)</f>
      </c>
      <c r="T124">
        <f>IF(R124=1,C124*S124,0)</f>
      </c>
      <c r="U124">
        <f>IF(R124=1,YEAR(B124),0)</f>
      </c>
      <c r="V124">
        <f>IF(OR(D124=27.5,D124=39),1,0)</f>
      </c>
      <c r="W124">
        <f>IF(AND(AE124=1,S124&lt;=0.5),1,0)</f>
      </c>
      <c r="X124">
        <f>IF(F124="Car",1,0)</f>
      </c>
      <c r="Y124">
        <f>IF(AND(R124=1,OR(V124=0,AND(D124=39,IF(ISNUMBER(G124),G124,0)&gt;0)),W124=0,S124&gt;0.5),1,0)</f>
      </c>
      <c r="Z124">
        <f>IF(X124=1,IF(J124&gt;0,Limits!$B$5,Limits!$B$6)*S124,0)</f>
      </c>
      <c r="AA124">
        <f>IF(Y124=1,MIN(IF(ISNUMBER(G124),MAX(0,G124),0),T124,IF(F124="SUV",Limits!$B$4,T124),IF(X124=1,Z124,T124)),0)</f>
      </c>
      <c r="AB124">
        <f>IF(AND(R124=1,V124=0),T124-K124,0)</f>
      </c>
      <c r="AC124">
        <f>IF(R124=1,IF(MONTH(B124)&gt;=10,1,0),0)</f>
      </c>
      <c r="AD124">
        <f>IF(R124=0,"",IF(V124=1,D124&amp;"-MM"&amp;MONTH(B124),IF(W124=1,"ADS",D124&amp;"")&amp;"-"&amp;IF(I124="MQ","MQ"&amp;ROUNDUP(MONTH(B124)/3,0),"HY")))</f>
      </c>
      <c r="AE124">
        <f>IF(OR(F124="",F124="No"),0,1)</f>
      </c>
      <c r="AF124">
        <f>K124*IF(U124='Form 4562'!$B$3,'Form 4562'!$B$16,1)</f>
      </c>
    </row>
    <row r="125" spans="1:32" x14ac:dyDescent="0.25">
      <c r="B125" s="1"/>
      <c r="C125" s="2"/>
      <c r="E125" s="3"/>
      <c r="G125" s="2"/>
      <c r="I125">
        <f>IF(R125=0,"",IF(V125=1,"MM",IF(IFERROR(SUMPRODUCT(($U$2:$U$201=U125)*$AB$2:$AB$201*$AC$2:$AC$201)/SUMPRODUCT(($U$2:$U$201=U125)*$AB$2:$AB$201),0)&gt;0.4,"MQ","HY")))</f>
      </c>
      <c r="J125" s="3">
        <f>IF(OR(R125=0,V125=1,W125=1),0,IF(ISNUMBER(H125),H125,IF(H125="No",0,IFERROR(VLOOKUP(B125,Limits!$D$2:$E$9,2,1),0))))</f>
      </c>
      <c r="K125" s="2">
        <f>AA125*IF(U125='Form 4562'!$B$3,'Form 4562'!$B$15,1)</f>
      </c>
      <c r="L125" s="2">
        <f>(T125-K125)*J125</f>
      </c>
      <c r="M125" s="2">
        <f>T125-K125-L125</f>
      </c>
      <c r="N125" s="2">
        <f>IF(R125=0,0,IF(AND(('Form 4562'!$B$3-U125+1)&gt;=1,('Form 4562'!$B$3-U125+1)&lt;=40),INDEX(Schedule!$I$125:$AV$125,1,('Form 4562'!$B$3-U125+1)),0))</f>
      </c>
      <c r="O125" s="2">
        <f>IF(R125=0,0,SUMIF(Schedule!$I$1:$AV$1,"&lt;="&amp;('Form 4562'!$B$3-U125+1),Schedule!$I$125:$AV$125))</f>
      </c>
      <c r="P125" s="2">
        <f>T125-O125-(K125-AF125)</f>
      </c>
      <c r="R125">
        <f>IF(AND(ISNUMBER(B125),ISNUMBER(C125)),IF(C125&gt;0,1,0),0)</f>
      </c>
      <c r="S125">
        <f>IF(ISNUMBER(E125),MIN(1,MAX(0,E125)),1)</f>
      </c>
      <c r="T125">
        <f>IF(R125=1,C125*S125,0)</f>
      </c>
      <c r="U125">
        <f>IF(R125=1,YEAR(B125),0)</f>
      </c>
      <c r="V125">
        <f>IF(OR(D125=27.5,D125=39),1,0)</f>
      </c>
      <c r="W125">
        <f>IF(AND(AE125=1,S125&lt;=0.5),1,0)</f>
      </c>
      <c r="X125">
        <f>IF(F125="Car",1,0)</f>
      </c>
      <c r="Y125">
        <f>IF(AND(R125=1,OR(V125=0,AND(D125=39,IF(ISNUMBER(G125),G125,0)&gt;0)),W125=0,S125&gt;0.5),1,0)</f>
      </c>
      <c r="Z125">
        <f>IF(X125=1,IF(J125&gt;0,Limits!$B$5,Limits!$B$6)*S125,0)</f>
      </c>
      <c r="AA125">
        <f>IF(Y125=1,MIN(IF(ISNUMBER(G125),MAX(0,G125),0),T125,IF(F125="SUV",Limits!$B$4,T125),IF(X125=1,Z125,T125)),0)</f>
      </c>
      <c r="AB125">
        <f>IF(AND(R125=1,V125=0),T125-K125,0)</f>
      </c>
      <c r="AC125">
        <f>IF(R125=1,IF(MONTH(B125)&gt;=10,1,0),0)</f>
      </c>
      <c r="AD125">
        <f>IF(R125=0,"",IF(V125=1,D125&amp;"-MM"&amp;MONTH(B125),IF(W125=1,"ADS",D125&amp;"")&amp;"-"&amp;IF(I125="MQ","MQ"&amp;ROUNDUP(MONTH(B125)/3,0),"HY")))</f>
      </c>
      <c r="AE125">
        <f>IF(OR(F125="",F125="No"),0,1)</f>
      </c>
      <c r="AF125">
        <f>K125*IF(U125='Form 4562'!$B$3,'Form 4562'!$B$16,1)</f>
      </c>
    </row>
    <row r="126" spans="1:32" x14ac:dyDescent="0.25">
      <c r="B126" s="1"/>
      <c r="C126" s="2"/>
      <c r="E126" s="3"/>
      <c r="G126" s="2"/>
      <c r="I126">
        <f>IF(R126=0,"",IF(V126=1,"MM",IF(IFERROR(SUMPRODUCT(($U$2:$U$201=U126)*$AB$2:$AB$201*$AC$2:$AC$201)/SUMPRODUCT(($U$2:$U$201=U126)*$AB$2:$AB$201),0)&gt;0.4,"MQ","HY")))</f>
      </c>
      <c r="J126" s="3">
        <f>IF(OR(R126=0,V126=1,W126=1),0,IF(ISNUMBER(H126),H126,IF(H126="No",0,IFERROR(VLOOKUP(B126,Limits!$D$2:$E$9,2,1),0))))</f>
      </c>
      <c r="K126" s="2">
        <f>AA126*IF(U126='Form 4562'!$B$3,'Form 4562'!$B$15,1)</f>
      </c>
      <c r="L126" s="2">
        <f>(T126-K126)*J126</f>
      </c>
      <c r="M126" s="2">
        <f>T126-K126-L126</f>
      </c>
      <c r="N126" s="2">
        <f>IF(R126=0,0,IF(AND(('Form 4562'!$B$3-U126+1)&gt;=1,('Form 4562'!$B$3-U126+1)&lt;=40),INDEX(Schedule!$I$126:$AV$126,1,('Form 4562'!$B$3-U126+1)),0))</f>
      </c>
      <c r="O126" s="2">
        <f>IF(R126=0,0,SUMIF(Schedule!$I$1:$AV$1,"&lt;="&amp;('Form 4562'!$B$3-U126+1),Schedule!$I$126:$AV$126))</f>
      </c>
      <c r="P126" s="2">
        <f>T126-O126-(K126-AF126)</f>
      </c>
      <c r="R126">
        <f>IF(AND(ISNUMBER(B126),ISNUMBER(C126)),IF(C126&gt;0,1,0),0)</f>
      </c>
      <c r="S126">
        <f>IF(ISNUMBER(E126),MIN(1,MAX(0,E126)),1)</f>
      </c>
      <c r="T126">
        <f>IF(R126=1,C126*S126,0)</f>
      </c>
      <c r="U126">
        <f>IF(R126=1,YEAR(B126),0)</f>
      </c>
      <c r="V126">
        <f>IF(OR(D126=27.5,D126=39),1,0)</f>
      </c>
      <c r="W126">
        <f>IF(AND(AE126=1,S126&lt;=0.5),1,0)</f>
      </c>
      <c r="X126">
        <f>IF(F126="Car",1,0)</f>
      </c>
      <c r="Y126">
        <f>IF(AND(R126=1,OR(V126=0,AND(D126=39,IF(ISNUMBER(G126),G126,0)&gt;0)),W126=0,S126&gt;0.5),1,0)</f>
      </c>
      <c r="Z126">
        <f>IF(X126=1,IF(J126&gt;0,Limits!$B$5,Limits!$B$6)*S126,0)</f>
      </c>
      <c r="AA126">
        <f>IF(Y126=1,MIN(IF(ISNUMBER(G126),MAX(0,G126),0),T126,IF(F126="SUV",Limits!$B$4,T126),IF(X126=1,Z126,T126)),0)</f>
      </c>
      <c r="AB126">
        <f>IF(AND(R126=1,V126=0),T126-K126,0)</f>
      </c>
      <c r="AC126">
        <f>IF(R126=1,IF(MONTH(B126)&gt;=10,1,0),0)</f>
      </c>
      <c r="AD126">
        <f>IF(R126=0,"",IF(V126=1,D126&amp;"-MM"&amp;MONTH(B126),IF(W126=1,"ADS",D126&amp;"")&amp;"-"&amp;IF(I126="MQ","MQ"&amp;ROUNDUP(MONTH(B126)/3,0),"HY")))</f>
      </c>
      <c r="AE126">
        <f>IF(OR(F126="",F126="No"),0,1)</f>
      </c>
      <c r="AF126">
        <f>K126*IF(U126='Form 4562'!$B$3,'Form 4562'!$B$16,1)</f>
      </c>
    </row>
    <row r="127" spans="1:32" x14ac:dyDescent="0.25">
      <c r="B127" s="1"/>
      <c r="C127" s="2"/>
      <c r="E127" s="3"/>
      <c r="G127" s="2"/>
      <c r="I127">
        <f>IF(R127=0,"",IF(V127=1,"MM",IF(IFERROR(SUMPRODUCT(($U$2:$U$201=U127)*$AB$2:$AB$201*$AC$2:$AC$201)/SUMPRODUCT(($U$2:$U$201=U127)*$AB$2:$AB$201),0)&gt;0.4,"MQ","HY")))</f>
      </c>
      <c r="J127" s="3">
        <f>IF(OR(R127=0,V127=1,W127=1),0,IF(ISNUMBER(H127),H127,IF(H127="No",0,IFERROR(VLOOKUP(B127,Limits!$D$2:$E$9,2,1),0))))</f>
      </c>
      <c r="K127" s="2">
        <f>AA127*IF(U127='Form 4562'!$B$3,'Form 4562'!$B$15,1)</f>
      </c>
      <c r="L127" s="2">
        <f>(T127-K127)*J127</f>
      </c>
      <c r="M127" s="2">
        <f>T127-K127-L127</f>
      </c>
      <c r="N127" s="2">
        <f>IF(R127=0,0,IF(AND(('Form 4562'!$B$3-U127+1)&gt;=1,('Form 4562'!$B$3-U127+1)&lt;=40),INDEX(Schedule!$I$127:$AV$127,1,('Form 4562'!$B$3-U127+1)),0))</f>
      </c>
      <c r="O127" s="2">
        <f>IF(R127=0,0,SUMIF(Schedule!$I$1:$AV$1,"&lt;="&amp;('Form 4562'!$B$3-U127+1),Schedule!$I$127:$AV$127))</f>
      </c>
      <c r="P127" s="2">
        <f>T127-O127-(K127-AF127)</f>
      </c>
      <c r="R127">
        <f>IF(AND(ISNUMBER(B127),ISNUMBER(C127)),IF(C127&gt;0,1,0),0)</f>
      </c>
      <c r="S127">
        <f>IF(ISNUMBER(E127),MIN(1,MAX(0,E127)),1)</f>
      </c>
      <c r="T127">
        <f>IF(R127=1,C127*S127,0)</f>
      </c>
      <c r="U127">
        <f>IF(R127=1,YEAR(B127),0)</f>
      </c>
      <c r="V127">
        <f>IF(OR(D127=27.5,D127=39),1,0)</f>
      </c>
      <c r="W127">
        <f>IF(AND(AE127=1,S127&lt;=0.5),1,0)</f>
      </c>
      <c r="X127">
        <f>IF(F127="Car",1,0)</f>
      </c>
      <c r="Y127">
        <f>IF(AND(R127=1,OR(V127=0,AND(D127=39,IF(ISNUMBER(G127),G127,0)&gt;0)),W127=0,S127&gt;0.5),1,0)</f>
      </c>
      <c r="Z127">
        <f>IF(X127=1,IF(J127&gt;0,Limits!$B$5,Limits!$B$6)*S127,0)</f>
      </c>
      <c r="AA127">
        <f>IF(Y127=1,MIN(IF(ISNUMBER(G127),MAX(0,G127),0),T127,IF(F127="SUV",Limits!$B$4,T127),IF(X127=1,Z127,T127)),0)</f>
      </c>
      <c r="AB127">
        <f>IF(AND(R127=1,V127=0),T127-K127,0)</f>
      </c>
      <c r="AC127">
        <f>IF(R127=1,IF(MONTH(B127)&gt;=10,1,0),0)</f>
      </c>
      <c r="AD127">
        <f>IF(R127=0,"",IF(V127=1,D127&amp;"-MM"&amp;MONTH(B127),IF(W127=1,"ADS",D127&amp;"")&amp;"-"&amp;IF(I127="MQ","MQ"&amp;ROUNDUP(MONTH(B127)/3,0),"HY")))</f>
      </c>
      <c r="AE127">
        <f>IF(OR(F127="",F127="No"),0,1)</f>
      </c>
      <c r="AF127">
        <f>K127*IF(U127='Form 4562'!$B$3,'Form 4562'!$B$16,1)</f>
      </c>
    </row>
    <row r="128" spans="1:32" x14ac:dyDescent="0.25">
      <c r="B128" s="1"/>
      <c r="C128" s="2"/>
      <c r="E128" s="3"/>
      <c r="G128" s="2"/>
      <c r="I128">
        <f>IF(R128=0,"",IF(V128=1,"MM",IF(IFERROR(SUMPRODUCT(($U$2:$U$201=U128)*$AB$2:$AB$201*$AC$2:$AC$201)/SUMPRODUCT(($U$2:$U$201=U128)*$AB$2:$AB$201),0)&gt;0.4,"MQ","HY")))</f>
      </c>
      <c r="J128" s="3">
        <f>IF(OR(R128=0,V128=1,W128=1),0,IF(ISNUMBER(H128),H128,IF(H128="No",0,IFERROR(VLOOKUP(B128,Limits!$D$2:$E$9,2,1),0))))</f>
      </c>
      <c r="K128" s="2">
        <f>AA128*IF(U128='Form 4562'!$B$3,'Form 4562'!$B$15,1)</f>
      </c>
      <c r="L128" s="2">
        <f>(T128-K128)*J128</f>
      </c>
      <c r="M128" s="2">
        <f>T128-K128-L128</f>
      </c>
      <c r="N128" s="2">
        <f>IF(R128=0,0,IF(AND(('Form 4562'!$B$3-U128+1)&gt;=1,('Form 4562'!$B$3-U128+1)&lt;=40),INDEX(Schedule!$I$128:$AV$128,1,('Form 4562'!$B$3-U128+1)),0))</f>
      </c>
      <c r="O128" s="2">
        <f>IF(R128=0,0,SUMIF(Schedule!$I$1:$AV$1,"&lt;="&amp;('Form 4562'!$B$3-U128+1),Schedule!$I$128:$AV$128))</f>
      </c>
      <c r="P128" s="2">
        <f>T128-O128-(K128-AF128)</f>
      </c>
      <c r="R128">
        <f>IF(AND(ISNUMBER(B128),ISNUMBER(C128)),IF(C128&gt;0,1,0),0)</f>
      </c>
      <c r="S128">
        <f>IF(ISNUMBER(E128),MIN(1,MAX(0,E128)),1)</f>
      </c>
      <c r="T128">
        <f>IF(R128=1,C128*S128,0)</f>
      </c>
      <c r="U128">
        <f>IF(R128=1,YEAR(B128),0)</f>
      </c>
      <c r="V128">
        <f>IF(OR(D128=27.5,D128=39),1,0)</f>
      </c>
      <c r="W128">
        <f>IF(AND(AE128=1,S128&lt;=0.5),1,0)</f>
      </c>
      <c r="X128">
        <f>IF(F128="Car",1,0)</f>
      </c>
      <c r="Y128">
        <f>IF(AND(R128=1,OR(V128=0,AND(D128=39,IF(ISNUMBER(G128),G128,0)&gt;0)),W128=0,S128&gt;0.5),1,0)</f>
      </c>
      <c r="Z128">
        <f>IF(X128=1,IF(J128&gt;0,Limits!$B$5,Limits!$B$6)*S128,0)</f>
      </c>
      <c r="AA128">
        <f>IF(Y128=1,MIN(IF(ISNUMBER(G128),MAX(0,G128),0),T128,IF(F128="SUV",Limits!$B$4,T128),IF(X128=1,Z128,T128)),0)</f>
      </c>
      <c r="AB128">
        <f>IF(AND(R128=1,V128=0),T128-K128,0)</f>
      </c>
      <c r="AC128">
        <f>IF(R128=1,IF(MONTH(B128)&gt;=10,1,0),0)</f>
      </c>
      <c r="AD128">
        <f>IF(R128=0,"",IF(V128=1,D128&amp;"-MM"&amp;MONTH(B128),IF(W128=1,"ADS",D128&amp;"")&amp;"-"&amp;IF(I128="MQ","MQ"&amp;ROUNDUP(MONTH(B128)/3,0),"HY")))</f>
      </c>
      <c r="AE128">
        <f>IF(OR(F128="",F128="No"),0,1)</f>
      </c>
      <c r="AF128">
        <f>K128*IF(U128='Form 4562'!$B$3,'Form 4562'!$B$16,1)</f>
      </c>
    </row>
    <row r="129" spans="1:32" x14ac:dyDescent="0.25">
      <c r="B129" s="1"/>
      <c r="C129" s="2"/>
      <c r="E129" s="3"/>
      <c r="G129" s="2"/>
      <c r="I129">
        <f>IF(R129=0,"",IF(V129=1,"MM",IF(IFERROR(SUMPRODUCT(($U$2:$U$201=U129)*$AB$2:$AB$201*$AC$2:$AC$201)/SUMPRODUCT(($U$2:$U$201=U129)*$AB$2:$AB$201),0)&gt;0.4,"MQ","HY")))</f>
      </c>
      <c r="J129" s="3">
        <f>IF(OR(R129=0,V129=1,W129=1),0,IF(ISNUMBER(H129),H129,IF(H129="No",0,IFERROR(VLOOKUP(B129,Limits!$D$2:$E$9,2,1),0))))</f>
      </c>
      <c r="K129" s="2">
        <f>AA129*IF(U129='Form 4562'!$B$3,'Form 4562'!$B$15,1)</f>
      </c>
      <c r="L129" s="2">
        <f>(T129-K129)*J129</f>
      </c>
      <c r="M129" s="2">
        <f>T129-K129-L129</f>
      </c>
      <c r="N129" s="2">
        <f>IF(R129=0,0,IF(AND(('Form 4562'!$B$3-U129+1)&gt;=1,('Form 4562'!$B$3-U129+1)&lt;=40),INDEX(Schedule!$I$129:$AV$129,1,('Form 4562'!$B$3-U129+1)),0))</f>
      </c>
      <c r="O129" s="2">
        <f>IF(R129=0,0,SUMIF(Schedule!$I$1:$AV$1,"&lt;="&amp;('Form 4562'!$B$3-U129+1),Schedule!$I$129:$AV$129))</f>
      </c>
      <c r="P129" s="2">
        <f>T129-O129-(K129-AF129)</f>
      </c>
      <c r="R129">
        <f>IF(AND(ISNUMBER(B129),ISNUMBER(C129)),IF(C129&gt;0,1,0),0)</f>
      </c>
      <c r="S129">
        <f>IF(ISNUMBER(E129),MIN(1,MAX(0,E129)),1)</f>
      </c>
      <c r="T129">
        <f>IF(R129=1,C129*S129,0)</f>
      </c>
      <c r="U129">
        <f>IF(R129=1,YEAR(B129),0)</f>
      </c>
      <c r="V129">
        <f>IF(OR(D129=27.5,D129=39),1,0)</f>
      </c>
      <c r="W129">
        <f>IF(AND(AE129=1,S129&lt;=0.5),1,0)</f>
      </c>
      <c r="X129">
        <f>IF(F129="Car",1,0)</f>
      </c>
      <c r="Y129">
        <f>IF(AND(R129=1,OR(V129=0,AND(D129=39,IF(ISNUMBER(G129),G129,0)&gt;0)),W129=0,S129&gt;0.5),1,0)</f>
      </c>
      <c r="Z129">
        <f>IF(X129=1,IF(J129&gt;0,Limits!$B$5,Limits!$B$6)*S129,0)</f>
      </c>
      <c r="AA129">
        <f>IF(Y129=1,MIN(IF(ISNUMBER(G129),MAX(0,G129),0),T129,IF(F129="SUV",Limits!$B$4,T129),IF(X129=1,Z129,T129)),0)</f>
      </c>
      <c r="AB129">
        <f>IF(AND(R129=1,V129=0),T129-K129,0)</f>
      </c>
      <c r="AC129">
        <f>IF(R129=1,IF(MONTH(B129)&gt;=10,1,0),0)</f>
      </c>
      <c r="AD129">
        <f>IF(R129=0,"",IF(V129=1,D129&amp;"-MM"&amp;MONTH(B129),IF(W129=1,"ADS",D129&amp;"")&amp;"-"&amp;IF(I129="MQ","MQ"&amp;ROUNDUP(MONTH(B129)/3,0),"HY")))</f>
      </c>
      <c r="AE129">
        <f>IF(OR(F129="",F129="No"),0,1)</f>
      </c>
      <c r="AF129">
        <f>K129*IF(U129='Form 4562'!$B$3,'Form 4562'!$B$16,1)</f>
      </c>
    </row>
    <row r="130" spans="1:32" x14ac:dyDescent="0.25">
      <c r="B130" s="1"/>
      <c r="C130" s="2"/>
      <c r="E130" s="3"/>
      <c r="G130" s="2"/>
      <c r="I130">
        <f>IF(R130=0,"",IF(V130=1,"MM",IF(IFERROR(SUMPRODUCT(($U$2:$U$201=U130)*$AB$2:$AB$201*$AC$2:$AC$201)/SUMPRODUCT(($U$2:$U$201=U130)*$AB$2:$AB$201),0)&gt;0.4,"MQ","HY")))</f>
      </c>
      <c r="J130" s="3">
        <f>IF(OR(R130=0,V130=1,W130=1),0,IF(ISNUMBER(H130),H130,IF(H130="No",0,IFERROR(VLOOKUP(B130,Limits!$D$2:$E$9,2,1),0))))</f>
      </c>
      <c r="K130" s="2">
        <f>AA130*IF(U130='Form 4562'!$B$3,'Form 4562'!$B$15,1)</f>
      </c>
      <c r="L130" s="2">
        <f>(T130-K130)*J130</f>
      </c>
      <c r="M130" s="2">
        <f>T130-K130-L130</f>
      </c>
      <c r="N130" s="2">
        <f>IF(R130=0,0,IF(AND(('Form 4562'!$B$3-U130+1)&gt;=1,('Form 4562'!$B$3-U130+1)&lt;=40),INDEX(Schedule!$I$130:$AV$130,1,('Form 4562'!$B$3-U130+1)),0))</f>
      </c>
      <c r="O130" s="2">
        <f>IF(R130=0,0,SUMIF(Schedule!$I$1:$AV$1,"&lt;="&amp;('Form 4562'!$B$3-U130+1),Schedule!$I$130:$AV$130))</f>
      </c>
      <c r="P130" s="2">
        <f>T130-O130-(K130-AF130)</f>
      </c>
      <c r="R130">
        <f>IF(AND(ISNUMBER(B130),ISNUMBER(C130)),IF(C130&gt;0,1,0),0)</f>
      </c>
      <c r="S130">
        <f>IF(ISNUMBER(E130),MIN(1,MAX(0,E130)),1)</f>
      </c>
      <c r="T130">
        <f>IF(R130=1,C130*S130,0)</f>
      </c>
      <c r="U130">
        <f>IF(R130=1,YEAR(B130),0)</f>
      </c>
      <c r="V130">
        <f>IF(OR(D130=27.5,D130=39),1,0)</f>
      </c>
      <c r="W130">
        <f>IF(AND(AE130=1,S130&lt;=0.5),1,0)</f>
      </c>
      <c r="X130">
        <f>IF(F130="Car",1,0)</f>
      </c>
      <c r="Y130">
        <f>IF(AND(R130=1,OR(V130=0,AND(D130=39,IF(ISNUMBER(G130),G130,0)&gt;0)),W130=0,S130&gt;0.5),1,0)</f>
      </c>
      <c r="Z130">
        <f>IF(X130=1,IF(J130&gt;0,Limits!$B$5,Limits!$B$6)*S130,0)</f>
      </c>
      <c r="AA130">
        <f>IF(Y130=1,MIN(IF(ISNUMBER(G130),MAX(0,G130),0),T130,IF(F130="SUV",Limits!$B$4,T130),IF(X130=1,Z130,T130)),0)</f>
      </c>
      <c r="AB130">
        <f>IF(AND(R130=1,V130=0),T130-K130,0)</f>
      </c>
      <c r="AC130">
        <f>IF(R130=1,IF(MONTH(B130)&gt;=10,1,0),0)</f>
      </c>
      <c r="AD130">
        <f>IF(R130=0,"",IF(V130=1,D130&amp;"-MM"&amp;MONTH(B130),IF(W130=1,"ADS",D130&amp;"")&amp;"-"&amp;IF(I130="MQ","MQ"&amp;ROUNDUP(MONTH(B130)/3,0),"HY")))</f>
      </c>
      <c r="AE130">
        <f>IF(OR(F130="",F130="No"),0,1)</f>
      </c>
      <c r="AF130">
        <f>K130*IF(U130='Form 4562'!$B$3,'Form 4562'!$B$16,1)</f>
      </c>
    </row>
    <row r="131" spans="1:32" x14ac:dyDescent="0.25">
      <c r="B131" s="1"/>
      <c r="C131" s="2"/>
      <c r="E131" s="3"/>
      <c r="G131" s="2"/>
      <c r="I131">
        <f>IF(R131=0,"",IF(V131=1,"MM",IF(IFERROR(SUMPRODUCT(($U$2:$U$201=U131)*$AB$2:$AB$201*$AC$2:$AC$201)/SUMPRODUCT(($U$2:$U$201=U131)*$AB$2:$AB$201),0)&gt;0.4,"MQ","HY")))</f>
      </c>
      <c r="J131" s="3">
        <f>IF(OR(R131=0,V131=1,W131=1),0,IF(ISNUMBER(H131),H131,IF(H131="No",0,IFERROR(VLOOKUP(B131,Limits!$D$2:$E$9,2,1),0))))</f>
      </c>
      <c r="K131" s="2">
        <f>AA131*IF(U131='Form 4562'!$B$3,'Form 4562'!$B$15,1)</f>
      </c>
      <c r="L131" s="2">
        <f>(T131-K131)*J131</f>
      </c>
      <c r="M131" s="2">
        <f>T131-K131-L131</f>
      </c>
      <c r="N131" s="2">
        <f>IF(R131=0,0,IF(AND(('Form 4562'!$B$3-U131+1)&gt;=1,('Form 4562'!$B$3-U131+1)&lt;=40),INDEX(Schedule!$I$131:$AV$131,1,('Form 4562'!$B$3-U131+1)),0))</f>
      </c>
      <c r="O131" s="2">
        <f>IF(R131=0,0,SUMIF(Schedule!$I$1:$AV$1,"&lt;="&amp;('Form 4562'!$B$3-U131+1),Schedule!$I$131:$AV$131))</f>
      </c>
      <c r="P131" s="2">
        <f>T131-O131-(K131-AF131)</f>
      </c>
      <c r="R131">
        <f>IF(AND(ISNUMBER(B131),ISNUMBER(C131)),IF(C131&gt;0,1,0),0)</f>
      </c>
      <c r="S131">
        <f>IF(ISNUMBER(E131),MIN(1,MAX(0,E131)),1)</f>
      </c>
      <c r="T131">
        <f>IF(R131=1,C131*S131,0)</f>
      </c>
      <c r="U131">
        <f>IF(R131=1,YEAR(B131),0)</f>
      </c>
      <c r="V131">
        <f>IF(OR(D131=27.5,D131=39),1,0)</f>
      </c>
      <c r="W131">
        <f>IF(AND(AE131=1,S131&lt;=0.5),1,0)</f>
      </c>
      <c r="X131">
        <f>IF(F131="Car",1,0)</f>
      </c>
      <c r="Y131">
        <f>IF(AND(R131=1,OR(V131=0,AND(D131=39,IF(ISNUMBER(G131),G131,0)&gt;0)),W131=0,S131&gt;0.5),1,0)</f>
      </c>
      <c r="Z131">
        <f>IF(X131=1,IF(J131&gt;0,Limits!$B$5,Limits!$B$6)*S131,0)</f>
      </c>
      <c r="AA131">
        <f>IF(Y131=1,MIN(IF(ISNUMBER(G131),MAX(0,G131),0),T131,IF(F131="SUV",Limits!$B$4,T131),IF(X131=1,Z131,T131)),0)</f>
      </c>
      <c r="AB131">
        <f>IF(AND(R131=1,V131=0),T131-K131,0)</f>
      </c>
      <c r="AC131">
        <f>IF(R131=1,IF(MONTH(B131)&gt;=10,1,0),0)</f>
      </c>
      <c r="AD131">
        <f>IF(R131=0,"",IF(V131=1,D131&amp;"-MM"&amp;MONTH(B131),IF(W131=1,"ADS",D131&amp;"")&amp;"-"&amp;IF(I131="MQ","MQ"&amp;ROUNDUP(MONTH(B131)/3,0),"HY")))</f>
      </c>
      <c r="AE131">
        <f>IF(OR(F131="",F131="No"),0,1)</f>
      </c>
      <c r="AF131">
        <f>K131*IF(U131='Form 4562'!$B$3,'Form 4562'!$B$16,1)</f>
      </c>
    </row>
    <row r="132" spans="1:32" x14ac:dyDescent="0.25">
      <c r="B132" s="1"/>
      <c r="C132" s="2"/>
      <c r="E132" s="3"/>
      <c r="G132" s="2"/>
      <c r="I132">
        <f>IF(R132=0,"",IF(V132=1,"MM",IF(IFERROR(SUMPRODUCT(($U$2:$U$201=U132)*$AB$2:$AB$201*$AC$2:$AC$201)/SUMPRODUCT(($U$2:$U$201=U132)*$AB$2:$AB$201),0)&gt;0.4,"MQ","HY")))</f>
      </c>
      <c r="J132" s="3">
        <f>IF(OR(R132=0,V132=1,W132=1),0,IF(ISNUMBER(H132),H132,IF(H132="No",0,IFERROR(VLOOKUP(B132,Limits!$D$2:$E$9,2,1),0))))</f>
      </c>
      <c r="K132" s="2">
        <f>AA132*IF(U132='Form 4562'!$B$3,'Form 4562'!$B$15,1)</f>
      </c>
      <c r="L132" s="2">
        <f>(T132-K132)*J132</f>
      </c>
      <c r="M132" s="2">
        <f>T132-K132-L132</f>
      </c>
      <c r="N132" s="2">
        <f>IF(R132=0,0,IF(AND(('Form 4562'!$B$3-U132+1)&gt;=1,('Form 4562'!$B$3-U132+1)&lt;=40),INDEX(Schedule!$I$132:$AV$132,1,('Form 4562'!$B$3-U132+1)),0))</f>
      </c>
      <c r="O132" s="2">
        <f>IF(R132=0,0,SUMIF(Schedule!$I$1:$AV$1,"&lt;="&amp;('Form 4562'!$B$3-U132+1),Schedule!$I$132:$AV$132))</f>
      </c>
      <c r="P132" s="2">
        <f>T132-O132-(K132-AF132)</f>
      </c>
      <c r="R132">
        <f>IF(AND(ISNUMBER(B132),ISNUMBER(C132)),IF(C132&gt;0,1,0),0)</f>
      </c>
      <c r="S132">
        <f>IF(ISNUMBER(E132),MIN(1,MAX(0,E132)),1)</f>
      </c>
      <c r="T132">
        <f>IF(R132=1,C132*S132,0)</f>
      </c>
      <c r="U132">
        <f>IF(R132=1,YEAR(B132),0)</f>
      </c>
      <c r="V132">
        <f>IF(OR(D132=27.5,D132=39),1,0)</f>
      </c>
      <c r="W132">
        <f>IF(AND(AE132=1,S132&lt;=0.5),1,0)</f>
      </c>
      <c r="X132">
        <f>IF(F132="Car",1,0)</f>
      </c>
      <c r="Y132">
        <f>IF(AND(R132=1,OR(V132=0,AND(D132=39,IF(ISNUMBER(G132),G132,0)&gt;0)),W132=0,S132&gt;0.5),1,0)</f>
      </c>
      <c r="Z132">
        <f>IF(X132=1,IF(J132&gt;0,Limits!$B$5,Limits!$B$6)*S132,0)</f>
      </c>
      <c r="AA132">
        <f>IF(Y132=1,MIN(IF(ISNUMBER(G132),MAX(0,G132),0),T132,IF(F132="SUV",Limits!$B$4,T132),IF(X132=1,Z132,T132)),0)</f>
      </c>
      <c r="AB132">
        <f>IF(AND(R132=1,V132=0),T132-K132,0)</f>
      </c>
      <c r="AC132">
        <f>IF(R132=1,IF(MONTH(B132)&gt;=10,1,0),0)</f>
      </c>
      <c r="AD132">
        <f>IF(R132=0,"",IF(V132=1,D132&amp;"-MM"&amp;MONTH(B132),IF(W132=1,"ADS",D132&amp;"")&amp;"-"&amp;IF(I132="MQ","MQ"&amp;ROUNDUP(MONTH(B132)/3,0),"HY")))</f>
      </c>
      <c r="AE132">
        <f>IF(OR(F132="",F132="No"),0,1)</f>
      </c>
      <c r="AF132">
        <f>K132*IF(U132='Form 4562'!$B$3,'Form 4562'!$B$16,1)</f>
      </c>
    </row>
    <row r="133" spans="1:32" x14ac:dyDescent="0.25">
      <c r="B133" s="1"/>
      <c r="C133" s="2"/>
      <c r="E133" s="3"/>
      <c r="G133" s="2"/>
      <c r="I133">
        <f>IF(R133=0,"",IF(V133=1,"MM",IF(IFERROR(SUMPRODUCT(($U$2:$U$201=U133)*$AB$2:$AB$201*$AC$2:$AC$201)/SUMPRODUCT(($U$2:$U$201=U133)*$AB$2:$AB$201),0)&gt;0.4,"MQ","HY")))</f>
      </c>
      <c r="J133" s="3">
        <f>IF(OR(R133=0,V133=1,W133=1),0,IF(ISNUMBER(H133),H133,IF(H133="No",0,IFERROR(VLOOKUP(B133,Limits!$D$2:$E$9,2,1),0))))</f>
      </c>
      <c r="K133" s="2">
        <f>AA133*IF(U133='Form 4562'!$B$3,'Form 4562'!$B$15,1)</f>
      </c>
      <c r="L133" s="2">
        <f>(T133-K133)*J133</f>
      </c>
      <c r="M133" s="2">
        <f>T133-K133-L133</f>
      </c>
      <c r="N133" s="2">
        <f>IF(R133=0,0,IF(AND(('Form 4562'!$B$3-U133+1)&gt;=1,('Form 4562'!$B$3-U133+1)&lt;=40),INDEX(Schedule!$I$133:$AV$133,1,('Form 4562'!$B$3-U133+1)),0))</f>
      </c>
      <c r="O133" s="2">
        <f>IF(R133=0,0,SUMIF(Schedule!$I$1:$AV$1,"&lt;="&amp;('Form 4562'!$B$3-U133+1),Schedule!$I$133:$AV$133))</f>
      </c>
      <c r="P133" s="2">
        <f>T133-O133-(K133-AF133)</f>
      </c>
      <c r="R133">
        <f>IF(AND(ISNUMBER(B133),ISNUMBER(C133)),IF(C133&gt;0,1,0),0)</f>
      </c>
      <c r="S133">
        <f>IF(ISNUMBER(E133),MIN(1,MAX(0,E133)),1)</f>
      </c>
      <c r="T133">
        <f>IF(R133=1,C133*S133,0)</f>
      </c>
      <c r="U133">
        <f>IF(R133=1,YEAR(B133),0)</f>
      </c>
      <c r="V133">
        <f>IF(OR(D133=27.5,D133=39),1,0)</f>
      </c>
      <c r="W133">
        <f>IF(AND(AE133=1,S133&lt;=0.5),1,0)</f>
      </c>
      <c r="X133">
        <f>IF(F133="Car",1,0)</f>
      </c>
      <c r="Y133">
        <f>IF(AND(R133=1,OR(V133=0,AND(D133=39,IF(ISNUMBER(G133),G133,0)&gt;0)),W133=0,S133&gt;0.5),1,0)</f>
      </c>
      <c r="Z133">
        <f>IF(X133=1,IF(J133&gt;0,Limits!$B$5,Limits!$B$6)*S133,0)</f>
      </c>
      <c r="AA133">
        <f>IF(Y133=1,MIN(IF(ISNUMBER(G133),MAX(0,G133),0),T133,IF(F133="SUV",Limits!$B$4,T133),IF(X133=1,Z133,T133)),0)</f>
      </c>
      <c r="AB133">
        <f>IF(AND(R133=1,V133=0),T133-K133,0)</f>
      </c>
      <c r="AC133">
        <f>IF(R133=1,IF(MONTH(B133)&gt;=10,1,0),0)</f>
      </c>
      <c r="AD133">
        <f>IF(R133=0,"",IF(V133=1,D133&amp;"-MM"&amp;MONTH(B133),IF(W133=1,"ADS",D133&amp;"")&amp;"-"&amp;IF(I133="MQ","MQ"&amp;ROUNDUP(MONTH(B133)/3,0),"HY")))</f>
      </c>
      <c r="AE133">
        <f>IF(OR(F133="",F133="No"),0,1)</f>
      </c>
      <c r="AF133">
        <f>K133*IF(U133='Form 4562'!$B$3,'Form 4562'!$B$16,1)</f>
      </c>
    </row>
    <row r="134" spans="1:32" x14ac:dyDescent="0.25">
      <c r="B134" s="1"/>
      <c r="C134" s="2"/>
      <c r="E134" s="3"/>
      <c r="G134" s="2"/>
      <c r="I134">
        <f>IF(R134=0,"",IF(V134=1,"MM",IF(IFERROR(SUMPRODUCT(($U$2:$U$201=U134)*$AB$2:$AB$201*$AC$2:$AC$201)/SUMPRODUCT(($U$2:$U$201=U134)*$AB$2:$AB$201),0)&gt;0.4,"MQ","HY")))</f>
      </c>
      <c r="J134" s="3">
        <f>IF(OR(R134=0,V134=1,W134=1),0,IF(ISNUMBER(H134),H134,IF(H134="No",0,IFERROR(VLOOKUP(B134,Limits!$D$2:$E$9,2,1),0))))</f>
      </c>
      <c r="K134" s="2">
        <f>AA134*IF(U134='Form 4562'!$B$3,'Form 4562'!$B$15,1)</f>
      </c>
      <c r="L134" s="2">
        <f>(T134-K134)*J134</f>
      </c>
      <c r="M134" s="2">
        <f>T134-K134-L134</f>
      </c>
      <c r="N134" s="2">
        <f>IF(R134=0,0,IF(AND(('Form 4562'!$B$3-U134+1)&gt;=1,('Form 4562'!$B$3-U134+1)&lt;=40),INDEX(Schedule!$I$134:$AV$134,1,('Form 4562'!$B$3-U134+1)),0))</f>
      </c>
      <c r="O134" s="2">
        <f>IF(R134=0,0,SUMIF(Schedule!$I$1:$AV$1,"&lt;="&amp;('Form 4562'!$B$3-U134+1),Schedule!$I$134:$AV$134))</f>
      </c>
      <c r="P134" s="2">
        <f>T134-O134-(K134-AF134)</f>
      </c>
      <c r="R134">
        <f>IF(AND(ISNUMBER(B134),ISNUMBER(C134)),IF(C134&gt;0,1,0),0)</f>
      </c>
      <c r="S134">
        <f>IF(ISNUMBER(E134),MIN(1,MAX(0,E134)),1)</f>
      </c>
      <c r="T134">
        <f>IF(R134=1,C134*S134,0)</f>
      </c>
      <c r="U134">
        <f>IF(R134=1,YEAR(B134),0)</f>
      </c>
      <c r="V134">
        <f>IF(OR(D134=27.5,D134=39),1,0)</f>
      </c>
      <c r="W134">
        <f>IF(AND(AE134=1,S134&lt;=0.5),1,0)</f>
      </c>
      <c r="X134">
        <f>IF(F134="Car",1,0)</f>
      </c>
      <c r="Y134">
        <f>IF(AND(R134=1,OR(V134=0,AND(D134=39,IF(ISNUMBER(G134),G134,0)&gt;0)),W134=0,S134&gt;0.5),1,0)</f>
      </c>
      <c r="Z134">
        <f>IF(X134=1,IF(J134&gt;0,Limits!$B$5,Limits!$B$6)*S134,0)</f>
      </c>
      <c r="AA134">
        <f>IF(Y134=1,MIN(IF(ISNUMBER(G134),MAX(0,G134),0),T134,IF(F134="SUV",Limits!$B$4,T134),IF(X134=1,Z134,T134)),0)</f>
      </c>
      <c r="AB134">
        <f>IF(AND(R134=1,V134=0),T134-K134,0)</f>
      </c>
      <c r="AC134">
        <f>IF(R134=1,IF(MONTH(B134)&gt;=10,1,0),0)</f>
      </c>
      <c r="AD134">
        <f>IF(R134=0,"",IF(V134=1,D134&amp;"-MM"&amp;MONTH(B134),IF(W134=1,"ADS",D134&amp;"")&amp;"-"&amp;IF(I134="MQ","MQ"&amp;ROUNDUP(MONTH(B134)/3,0),"HY")))</f>
      </c>
      <c r="AE134">
        <f>IF(OR(F134="",F134="No"),0,1)</f>
      </c>
      <c r="AF134">
        <f>K134*IF(U134='Form 4562'!$B$3,'Form 4562'!$B$16,1)</f>
      </c>
    </row>
    <row r="135" spans="1:32" x14ac:dyDescent="0.25">
      <c r="B135" s="1"/>
      <c r="C135" s="2"/>
      <c r="E135" s="3"/>
      <c r="G135" s="2"/>
      <c r="I135">
        <f>IF(R135=0,"",IF(V135=1,"MM",IF(IFERROR(SUMPRODUCT(($U$2:$U$201=U135)*$AB$2:$AB$201*$AC$2:$AC$201)/SUMPRODUCT(($U$2:$U$201=U135)*$AB$2:$AB$201),0)&gt;0.4,"MQ","HY")))</f>
      </c>
      <c r="J135" s="3">
        <f>IF(OR(R135=0,V135=1,W135=1),0,IF(ISNUMBER(H135),H135,IF(H135="No",0,IFERROR(VLOOKUP(B135,Limits!$D$2:$E$9,2,1),0))))</f>
      </c>
      <c r="K135" s="2">
        <f>AA135*IF(U135='Form 4562'!$B$3,'Form 4562'!$B$15,1)</f>
      </c>
      <c r="L135" s="2">
        <f>(T135-K135)*J135</f>
      </c>
      <c r="M135" s="2">
        <f>T135-K135-L135</f>
      </c>
      <c r="N135" s="2">
        <f>IF(R135=0,0,IF(AND(('Form 4562'!$B$3-U135+1)&gt;=1,('Form 4562'!$B$3-U135+1)&lt;=40),INDEX(Schedule!$I$135:$AV$135,1,('Form 4562'!$B$3-U135+1)),0))</f>
      </c>
      <c r="O135" s="2">
        <f>IF(R135=0,0,SUMIF(Schedule!$I$1:$AV$1,"&lt;="&amp;('Form 4562'!$B$3-U135+1),Schedule!$I$135:$AV$135))</f>
      </c>
      <c r="P135" s="2">
        <f>T135-O135-(K135-AF135)</f>
      </c>
      <c r="R135">
        <f>IF(AND(ISNUMBER(B135),ISNUMBER(C135)),IF(C135&gt;0,1,0),0)</f>
      </c>
      <c r="S135">
        <f>IF(ISNUMBER(E135),MIN(1,MAX(0,E135)),1)</f>
      </c>
      <c r="T135">
        <f>IF(R135=1,C135*S135,0)</f>
      </c>
      <c r="U135">
        <f>IF(R135=1,YEAR(B135),0)</f>
      </c>
      <c r="V135">
        <f>IF(OR(D135=27.5,D135=39),1,0)</f>
      </c>
      <c r="W135">
        <f>IF(AND(AE135=1,S135&lt;=0.5),1,0)</f>
      </c>
      <c r="X135">
        <f>IF(F135="Car",1,0)</f>
      </c>
      <c r="Y135">
        <f>IF(AND(R135=1,OR(V135=0,AND(D135=39,IF(ISNUMBER(G135),G135,0)&gt;0)),W135=0,S135&gt;0.5),1,0)</f>
      </c>
      <c r="Z135">
        <f>IF(X135=1,IF(J135&gt;0,Limits!$B$5,Limits!$B$6)*S135,0)</f>
      </c>
      <c r="AA135">
        <f>IF(Y135=1,MIN(IF(ISNUMBER(G135),MAX(0,G135),0),T135,IF(F135="SUV",Limits!$B$4,T135),IF(X135=1,Z135,T135)),0)</f>
      </c>
      <c r="AB135">
        <f>IF(AND(R135=1,V135=0),T135-K135,0)</f>
      </c>
      <c r="AC135">
        <f>IF(R135=1,IF(MONTH(B135)&gt;=10,1,0),0)</f>
      </c>
      <c r="AD135">
        <f>IF(R135=0,"",IF(V135=1,D135&amp;"-MM"&amp;MONTH(B135),IF(W135=1,"ADS",D135&amp;"")&amp;"-"&amp;IF(I135="MQ","MQ"&amp;ROUNDUP(MONTH(B135)/3,0),"HY")))</f>
      </c>
      <c r="AE135">
        <f>IF(OR(F135="",F135="No"),0,1)</f>
      </c>
      <c r="AF135">
        <f>K135*IF(U135='Form 4562'!$B$3,'Form 4562'!$B$16,1)</f>
      </c>
    </row>
    <row r="136" spans="1:32" x14ac:dyDescent="0.25">
      <c r="B136" s="1"/>
      <c r="C136" s="2"/>
      <c r="E136" s="3"/>
      <c r="G136" s="2"/>
      <c r="I136">
        <f>IF(R136=0,"",IF(V136=1,"MM",IF(IFERROR(SUMPRODUCT(($U$2:$U$201=U136)*$AB$2:$AB$201*$AC$2:$AC$201)/SUMPRODUCT(($U$2:$U$201=U136)*$AB$2:$AB$201),0)&gt;0.4,"MQ","HY")))</f>
      </c>
      <c r="J136" s="3">
        <f>IF(OR(R136=0,V136=1,W136=1),0,IF(ISNUMBER(H136),H136,IF(H136="No",0,IFERROR(VLOOKUP(B136,Limits!$D$2:$E$9,2,1),0))))</f>
      </c>
      <c r="K136" s="2">
        <f>AA136*IF(U136='Form 4562'!$B$3,'Form 4562'!$B$15,1)</f>
      </c>
      <c r="L136" s="2">
        <f>(T136-K136)*J136</f>
      </c>
      <c r="M136" s="2">
        <f>T136-K136-L136</f>
      </c>
      <c r="N136" s="2">
        <f>IF(R136=0,0,IF(AND(('Form 4562'!$B$3-U136+1)&gt;=1,('Form 4562'!$B$3-U136+1)&lt;=40),INDEX(Schedule!$I$136:$AV$136,1,('Form 4562'!$B$3-U136+1)),0))</f>
      </c>
      <c r="O136" s="2">
        <f>IF(R136=0,0,SUMIF(Schedule!$I$1:$AV$1,"&lt;="&amp;('Form 4562'!$B$3-U136+1),Schedule!$I$136:$AV$136))</f>
      </c>
      <c r="P136" s="2">
        <f>T136-O136-(K136-AF136)</f>
      </c>
      <c r="R136">
        <f>IF(AND(ISNUMBER(B136),ISNUMBER(C136)),IF(C136&gt;0,1,0),0)</f>
      </c>
      <c r="S136">
        <f>IF(ISNUMBER(E136),MIN(1,MAX(0,E136)),1)</f>
      </c>
      <c r="T136">
        <f>IF(R136=1,C136*S136,0)</f>
      </c>
      <c r="U136">
        <f>IF(R136=1,YEAR(B136),0)</f>
      </c>
      <c r="V136">
        <f>IF(OR(D136=27.5,D136=39),1,0)</f>
      </c>
      <c r="W136">
        <f>IF(AND(AE136=1,S136&lt;=0.5),1,0)</f>
      </c>
      <c r="X136">
        <f>IF(F136="Car",1,0)</f>
      </c>
      <c r="Y136">
        <f>IF(AND(R136=1,OR(V136=0,AND(D136=39,IF(ISNUMBER(G136),G136,0)&gt;0)),W136=0,S136&gt;0.5),1,0)</f>
      </c>
      <c r="Z136">
        <f>IF(X136=1,IF(J136&gt;0,Limits!$B$5,Limits!$B$6)*S136,0)</f>
      </c>
      <c r="AA136">
        <f>IF(Y136=1,MIN(IF(ISNUMBER(G136),MAX(0,G136),0),T136,IF(F136="SUV",Limits!$B$4,T136),IF(X136=1,Z136,T136)),0)</f>
      </c>
      <c r="AB136">
        <f>IF(AND(R136=1,V136=0),T136-K136,0)</f>
      </c>
      <c r="AC136">
        <f>IF(R136=1,IF(MONTH(B136)&gt;=10,1,0),0)</f>
      </c>
      <c r="AD136">
        <f>IF(R136=0,"",IF(V136=1,D136&amp;"-MM"&amp;MONTH(B136),IF(W136=1,"ADS",D136&amp;"")&amp;"-"&amp;IF(I136="MQ","MQ"&amp;ROUNDUP(MONTH(B136)/3,0),"HY")))</f>
      </c>
      <c r="AE136">
        <f>IF(OR(F136="",F136="No"),0,1)</f>
      </c>
      <c r="AF136">
        <f>K136*IF(U136='Form 4562'!$B$3,'Form 4562'!$B$16,1)</f>
      </c>
    </row>
    <row r="137" spans="1:32" x14ac:dyDescent="0.25">
      <c r="B137" s="1"/>
      <c r="C137" s="2"/>
      <c r="E137" s="3"/>
      <c r="G137" s="2"/>
      <c r="I137">
        <f>IF(R137=0,"",IF(V137=1,"MM",IF(IFERROR(SUMPRODUCT(($U$2:$U$201=U137)*$AB$2:$AB$201*$AC$2:$AC$201)/SUMPRODUCT(($U$2:$U$201=U137)*$AB$2:$AB$201),0)&gt;0.4,"MQ","HY")))</f>
      </c>
      <c r="J137" s="3">
        <f>IF(OR(R137=0,V137=1,W137=1),0,IF(ISNUMBER(H137),H137,IF(H137="No",0,IFERROR(VLOOKUP(B137,Limits!$D$2:$E$9,2,1),0))))</f>
      </c>
      <c r="K137" s="2">
        <f>AA137*IF(U137='Form 4562'!$B$3,'Form 4562'!$B$15,1)</f>
      </c>
      <c r="L137" s="2">
        <f>(T137-K137)*J137</f>
      </c>
      <c r="M137" s="2">
        <f>T137-K137-L137</f>
      </c>
      <c r="N137" s="2">
        <f>IF(R137=0,0,IF(AND(('Form 4562'!$B$3-U137+1)&gt;=1,('Form 4562'!$B$3-U137+1)&lt;=40),INDEX(Schedule!$I$137:$AV$137,1,('Form 4562'!$B$3-U137+1)),0))</f>
      </c>
      <c r="O137" s="2">
        <f>IF(R137=0,0,SUMIF(Schedule!$I$1:$AV$1,"&lt;="&amp;('Form 4562'!$B$3-U137+1),Schedule!$I$137:$AV$137))</f>
      </c>
      <c r="P137" s="2">
        <f>T137-O137-(K137-AF137)</f>
      </c>
      <c r="R137">
        <f>IF(AND(ISNUMBER(B137),ISNUMBER(C137)),IF(C137&gt;0,1,0),0)</f>
      </c>
      <c r="S137">
        <f>IF(ISNUMBER(E137),MIN(1,MAX(0,E137)),1)</f>
      </c>
      <c r="T137">
        <f>IF(R137=1,C137*S137,0)</f>
      </c>
      <c r="U137">
        <f>IF(R137=1,YEAR(B137),0)</f>
      </c>
      <c r="V137">
        <f>IF(OR(D137=27.5,D137=39),1,0)</f>
      </c>
      <c r="W137">
        <f>IF(AND(AE137=1,S137&lt;=0.5),1,0)</f>
      </c>
      <c r="X137">
        <f>IF(F137="Car",1,0)</f>
      </c>
      <c r="Y137">
        <f>IF(AND(R137=1,OR(V137=0,AND(D137=39,IF(ISNUMBER(G137),G137,0)&gt;0)),W137=0,S137&gt;0.5),1,0)</f>
      </c>
      <c r="Z137">
        <f>IF(X137=1,IF(J137&gt;0,Limits!$B$5,Limits!$B$6)*S137,0)</f>
      </c>
      <c r="AA137">
        <f>IF(Y137=1,MIN(IF(ISNUMBER(G137),MAX(0,G137),0),T137,IF(F137="SUV",Limits!$B$4,T137),IF(X137=1,Z137,T137)),0)</f>
      </c>
      <c r="AB137">
        <f>IF(AND(R137=1,V137=0),T137-K137,0)</f>
      </c>
      <c r="AC137">
        <f>IF(R137=1,IF(MONTH(B137)&gt;=10,1,0),0)</f>
      </c>
      <c r="AD137">
        <f>IF(R137=0,"",IF(V137=1,D137&amp;"-MM"&amp;MONTH(B137),IF(W137=1,"ADS",D137&amp;"")&amp;"-"&amp;IF(I137="MQ","MQ"&amp;ROUNDUP(MONTH(B137)/3,0),"HY")))</f>
      </c>
      <c r="AE137">
        <f>IF(OR(F137="",F137="No"),0,1)</f>
      </c>
      <c r="AF137">
        <f>K137*IF(U137='Form 4562'!$B$3,'Form 4562'!$B$16,1)</f>
      </c>
    </row>
    <row r="138" spans="1:32" x14ac:dyDescent="0.25">
      <c r="B138" s="1"/>
      <c r="C138" s="2"/>
      <c r="E138" s="3"/>
      <c r="G138" s="2"/>
      <c r="I138">
        <f>IF(R138=0,"",IF(V138=1,"MM",IF(IFERROR(SUMPRODUCT(($U$2:$U$201=U138)*$AB$2:$AB$201*$AC$2:$AC$201)/SUMPRODUCT(($U$2:$U$201=U138)*$AB$2:$AB$201),0)&gt;0.4,"MQ","HY")))</f>
      </c>
      <c r="J138" s="3">
        <f>IF(OR(R138=0,V138=1,W138=1),0,IF(ISNUMBER(H138),H138,IF(H138="No",0,IFERROR(VLOOKUP(B138,Limits!$D$2:$E$9,2,1),0))))</f>
      </c>
      <c r="K138" s="2">
        <f>AA138*IF(U138='Form 4562'!$B$3,'Form 4562'!$B$15,1)</f>
      </c>
      <c r="L138" s="2">
        <f>(T138-K138)*J138</f>
      </c>
      <c r="M138" s="2">
        <f>T138-K138-L138</f>
      </c>
      <c r="N138" s="2">
        <f>IF(R138=0,0,IF(AND(('Form 4562'!$B$3-U138+1)&gt;=1,('Form 4562'!$B$3-U138+1)&lt;=40),INDEX(Schedule!$I$138:$AV$138,1,('Form 4562'!$B$3-U138+1)),0))</f>
      </c>
      <c r="O138" s="2">
        <f>IF(R138=0,0,SUMIF(Schedule!$I$1:$AV$1,"&lt;="&amp;('Form 4562'!$B$3-U138+1),Schedule!$I$138:$AV$138))</f>
      </c>
      <c r="P138" s="2">
        <f>T138-O138-(K138-AF138)</f>
      </c>
      <c r="R138">
        <f>IF(AND(ISNUMBER(B138),ISNUMBER(C138)),IF(C138&gt;0,1,0),0)</f>
      </c>
      <c r="S138">
        <f>IF(ISNUMBER(E138),MIN(1,MAX(0,E138)),1)</f>
      </c>
      <c r="T138">
        <f>IF(R138=1,C138*S138,0)</f>
      </c>
      <c r="U138">
        <f>IF(R138=1,YEAR(B138),0)</f>
      </c>
      <c r="V138">
        <f>IF(OR(D138=27.5,D138=39),1,0)</f>
      </c>
      <c r="W138">
        <f>IF(AND(AE138=1,S138&lt;=0.5),1,0)</f>
      </c>
      <c r="X138">
        <f>IF(F138="Car",1,0)</f>
      </c>
      <c r="Y138">
        <f>IF(AND(R138=1,OR(V138=0,AND(D138=39,IF(ISNUMBER(G138),G138,0)&gt;0)),W138=0,S138&gt;0.5),1,0)</f>
      </c>
      <c r="Z138">
        <f>IF(X138=1,IF(J138&gt;0,Limits!$B$5,Limits!$B$6)*S138,0)</f>
      </c>
      <c r="AA138">
        <f>IF(Y138=1,MIN(IF(ISNUMBER(G138),MAX(0,G138),0),T138,IF(F138="SUV",Limits!$B$4,T138),IF(X138=1,Z138,T138)),0)</f>
      </c>
      <c r="AB138">
        <f>IF(AND(R138=1,V138=0),T138-K138,0)</f>
      </c>
      <c r="AC138">
        <f>IF(R138=1,IF(MONTH(B138)&gt;=10,1,0),0)</f>
      </c>
      <c r="AD138">
        <f>IF(R138=0,"",IF(V138=1,D138&amp;"-MM"&amp;MONTH(B138),IF(W138=1,"ADS",D138&amp;"")&amp;"-"&amp;IF(I138="MQ","MQ"&amp;ROUNDUP(MONTH(B138)/3,0),"HY")))</f>
      </c>
      <c r="AE138">
        <f>IF(OR(F138="",F138="No"),0,1)</f>
      </c>
      <c r="AF138">
        <f>K138*IF(U138='Form 4562'!$B$3,'Form 4562'!$B$16,1)</f>
      </c>
    </row>
    <row r="139" spans="1:32" x14ac:dyDescent="0.25">
      <c r="B139" s="1"/>
      <c r="C139" s="2"/>
      <c r="E139" s="3"/>
      <c r="G139" s="2"/>
      <c r="I139">
        <f>IF(R139=0,"",IF(V139=1,"MM",IF(IFERROR(SUMPRODUCT(($U$2:$U$201=U139)*$AB$2:$AB$201*$AC$2:$AC$201)/SUMPRODUCT(($U$2:$U$201=U139)*$AB$2:$AB$201),0)&gt;0.4,"MQ","HY")))</f>
      </c>
      <c r="J139" s="3">
        <f>IF(OR(R139=0,V139=1,W139=1),0,IF(ISNUMBER(H139),H139,IF(H139="No",0,IFERROR(VLOOKUP(B139,Limits!$D$2:$E$9,2,1),0))))</f>
      </c>
      <c r="K139" s="2">
        <f>AA139*IF(U139='Form 4562'!$B$3,'Form 4562'!$B$15,1)</f>
      </c>
      <c r="L139" s="2">
        <f>(T139-K139)*J139</f>
      </c>
      <c r="M139" s="2">
        <f>T139-K139-L139</f>
      </c>
      <c r="N139" s="2">
        <f>IF(R139=0,0,IF(AND(('Form 4562'!$B$3-U139+1)&gt;=1,('Form 4562'!$B$3-U139+1)&lt;=40),INDEX(Schedule!$I$139:$AV$139,1,('Form 4562'!$B$3-U139+1)),0))</f>
      </c>
      <c r="O139" s="2">
        <f>IF(R139=0,0,SUMIF(Schedule!$I$1:$AV$1,"&lt;="&amp;('Form 4562'!$B$3-U139+1),Schedule!$I$139:$AV$139))</f>
      </c>
      <c r="P139" s="2">
        <f>T139-O139-(K139-AF139)</f>
      </c>
      <c r="R139">
        <f>IF(AND(ISNUMBER(B139),ISNUMBER(C139)),IF(C139&gt;0,1,0),0)</f>
      </c>
      <c r="S139">
        <f>IF(ISNUMBER(E139),MIN(1,MAX(0,E139)),1)</f>
      </c>
      <c r="T139">
        <f>IF(R139=1,C139*S139,0)</f>
      </c>
      <c r="U139">
        <f>IF(R139=1,YEAR(B139),0)</f>
      </c>
      <c r="V139">
        <f>IF(OR(D139=27.5,D139=39),1,0)</f>
      </c>
      <c r="W139">
        <f>IF(AND(AE139=1,S139&lt;=0.5),1,0)</f>
      </c>
      <c r="X139">
        <f>IF(F139="Car",1,0)</f>
      </c>
      <c r="Y139">
        <f>IF(AND(R139=1,OR(V139=0,AND(D139=39,IF(ISNUMBER(G139),G139,0)&gt;0)),W139=0,S139&gt;0.5),1,0)</f>
      </c>
      <c r="Z139">
        <f>IF(X139=1,IF(J139&gt;0,Limits!$B$5,Limits!$B$6)*S139,0)</f>
      </c>
      <c r="AA139">
        <f>IF(Y139=1,MIN(IF(ISNUMBER(G139),MAX(0,G139),0),T139,IF(F139="SUV",Limits!$B$4,T139),IF(X139=1,Z139,T139)),0)</f>
      </c>
      <c r="AB139">
        <f>IF(AND(R139=1,V139=0),T139-K139,0)</f>
      </c>
      <c r="AC139">
        <f>IF(R139=1,IF(MONTH(B139)&gt;=10,1,0),0)</f>
      </c>
      <c r="AD139">
        <f>IF(R139=0,"",IF(V139=1,D139&amp;"-MM"&amp;MONTH(B139),IF(W139=1,"ADS",D139&amp;"")&amp;"-"&amp;IF(I139="MQ","MQ"&amp;ROUNDUP(MONTH(B139)/3,0),"HY")))</f>
      </c>
      <c r="AE139">
        <f>IF(OR(F139="",F139="No"),0,1)</f>
      </c>
      <c r="AF139">
        <f>K139*IF(U139='Form 4562'!$B$3,'Form 4562'!$B$16,1)</f>
      </c>
    </row>
    <row r="140" spans="1:32" x14ac:dyDescent="0.25">
      <c r="B140" s="1"/>
      <c r="C140" s="2"/>
      <c r="E140" s="3"/>
      <c r="G140" s="2"/>
      <c r="I140">
        <f>IF(R140=0,"",IF(V140=1,"MM",IF(IFERROR(SUMPRODUCT(($U$2:$U$201=U140)*$AB$2:$AB$201*$AC$2:$AC$201)/SUMPRODUCT(($U$2:$U$201=U140)*$AB$2:$AB$201),0)&gt;0.4,"MQ","HY")))</f>
      </c>
      <c r="J140" s="3">
        <f>IF(OR(R140=0,V140=1,W140=1),0,IF(ISNUMBER(H140),H140,IF(H140="No",0,IFERROR(VLOOKUP(B140,Limits!$D$2:$E$9,2,1),0))))</f>
      </c>
      <c r="K140" s="2">
        <f>AA140*IF(U140='Form 4562'!$B$3,'Form 4562'!$B$15,1)</f>
      </c>
      <c r="L140" s="2">
        <f>(T140-K140)*J140</f>
      </c>
      <c r="M140" s="2">
        <f>T140-K140-L140</f>
      </c>
      <c r="N140" s="2">
        <f>IF(R140=0,0,IF(AND(('Form 4562'!$B$3-U140+1)&gt;=1,('Form 4562'!$B$3-U140+1)&lt;=40),INDEX(Schedule!$I$140:$AV$140,1,('Form 4562'!$B$3-U140+1)),0))</f>
      </c>
      <c r="O140" s="2">
        <f>IF(R140=0,0,SUMIF(Schedule!$I$1:$AV$1,"&lt;="&amp;('Form 4562'!$B$3-U140+1),Schedule!$I$140:$AV$140))</f>
      </c>
      <c r="P140" s="2">
        <f>T140-O140-(K140-AF140)</f>
      </c>
      <c r="R140">
        <f>IF(AND(ISNUMBER(B140),ISNUMBER(C140)),IF(C140&gt;0,1,0),0)</f>
      </c>
      <c r="S140">
        <f>IF(ISNUMBER(E140),MIN(1,MAX(0,E140)),1)</f>
      </c>
      <c r="T140">
        <f>IF(R140=1,C140*S140,0)</f>
      </c>
      <c r="U140">
        <f>IF(R140=1,YEAR(B140),0)</f>
      </c>
      <c r="V140">
        <f>IF(OR(D140=27.5,D140=39),1,0)</f>
      </c>
      <c r="W140">
        <f>IF(AND(AE140=1,S140&lt;=0.5),1,0)</f>
      </c>
      <c r="X140">
        <f>IF(F140="Car",1,0)</f>
      </c>
      <c r="Y140">
        <f>IF(AND(R140=1,OR(V140=0,AND(D140=39,IF(ISNUMBER(G140),G140,0)&gt;0)),W140=0,S140&gt;0.5),1,0)</f>
      </c>
      <c r="Z140">
        <f>IF(X140=1,IF(J140&gt;0,Limits!$B$5,Limits!$B$6)*S140,0)</f>
      </c>
      <c r="AA140">
        <f>IF(Y140=1,MIN(IF(ISNUMBER(G140),MAX(0,G140),0),T140,IF(F140="SUV",Limits!$B$4,T140),IF(X140=1,Z140,T140)),0)</f>
      </c>
      <c r="AB140">
        <f>IF(AND(R140=1,V140=0),T140-K140,0)</f>
      </c>
      <c r="AC140">
        <f>IF(R140=1,IF(MONTH(B140)&gt;=10,1,0),0)</f>
      </c>
      <c r="AD140">
        <f>IF(R140=0,"",IF(V140=1,D140&amp;"-MM"&amp;MONTH(B140),IF(W140=1,"ADS",D140&amp;"")&amp;"-"&amp;IF(I140="MQ","MQ"&amp;ROUNDUP(MONTH(B140)/3,0),"HY")))</f>
      </c>
      <c r="AE140">
        <f>IF(OR(F140="",F140="No"),0,1)</f>
      </c>
      <c r="AF140">
        <f>K140*IF(U140='Form 4562'!$B$3,'Form 4562'!$B$16,1)</f>
      </c>
    </row>
    <row r="141" spans="1:32" x14ac:dyDescent="0.25">
      <c r="B141" s="1"/>
      <c r="C141" s="2"/>
      <c r="E141" s="3"/>
      <c r="G141" s="2"/>
      <c r="I141">
        <f>IF(R141=0,"",IF(V141=1,"MM",IF(IFERROR(SUMPRODUCT(($U$2:$U$201=U141)*$AB$2:$AB$201*$AC$2:$AC$201)/SUMPRODUCT(($U$2:$U$201=U141)*$AB$2:$AB$201),0)&gt;0.4,"MQ","HY")))</f>
      </c>
      <c r="J141" s="3">
        <f>IF(OR(R141=0,V141=1,W141=1),0,IF(ISNUMBER(H141),H141,IF(H141="No",0,IFERROR(VLOOKUP(B141,Limits!$D$2:$E$9,2,1),0))))</f>
      </c>
      <c r="K141" s="2">
        <f>AA141*IF(U141='Form 4562'!$B$3,'Form 4562'!$B$15,1)</f>
      </c>
      <c r="L141" s="2">
        <f>(T141-K141)*J141</f>
      </c>
      <c r="M141" s="2">
        <f>T141-K141-L141</f>
      </c>
      <c r="N141" s="2">
        <f>IF(R141=0,0,IF(AND(('Form 4562'!$B$3-U141+1)&gt;=1,('Form 4562'!$B$3-U141+1)&lt;=40),INDEX(Schedule!$I$141:$AV$141,1,('Form 4562'!$B$3-U141+1)),0))</f>
      </c>
      <c r="O141" s="2">
        <f>IF(R141=0,0,SUMIF(Schedule!$I$1:$AV$1,"&lt;="&amp;('Form 4562'!$B$3-U141+1),Schedule!$I$141:$AV$141))</f>
      </c>
      <c r="P141" s="2">
        <f>T141-O141-(K141-AF141)</f>
      </c>
      <c r="R141">
        <f>IF(AND(ISNUMBER(B141),ISNUMBER(C141)),IF(C141&gt;0,1,0),0)</f>
      </c>
      <c r="S141">
        <f>IF(ISNUMBER(E141),MIN(1,MAX(0,E141)),1)</f>
      </c>
      <c r="T141">
        <f>IF(R141=1,C141*S141,0)</f>
      </c>
      <c r="U141">
        <f>IF(R141=1,YEAR(B141),0)</f>
      </c>
      <c r="V141">
        <f>IF(OR(D141=27.5,D141=39),1,0)</f>
      </c>
      <c r="W141">
        <f>IF(AND(AE141=1,S141&lt;=0.5),1,0)</f>
      </c>
      <c r="X141">
        <f>IF(F141="Car",1,0)</f>
      </c>
      <c r="Y141">
        <f>IF(AND(R141=1,OR(V141=0,AND(D141=39,IF(ISNUMBER(G141),G141,0)&gt;0)),W141=0,S141&gt;0.5),1,0)</f>
      </c>
      <c r="Z141">
        <f>IF(X141=1,IF(J141&gt;0,Limits!$B$5,Limits!$B$6)*S141,0)</f>
      </c>
      <c r="AA141">
        <f>IF(Y141=1,MIN(IF(ISNUMBER(G141),MAX(0,G141),0),T141,IF(F141="SUV",Limits!$B$4,T141),IF(X141=1,Z141,T141)),0)</f>
      </c>
      <c r="AB141">
        <f>IF(AND(R141=1,V141=0),T141-K141,0)</f>
      </c>
      <c r="AC141">
        <f>IF(R141=1,IF(MONTH(B141)&gt;=10,1,0),0)</f>
      </c>
      <c r="AD141">
        <f>IF(R141=0,"",IF(V141=1,D141&amp;"-MM"&amp;MONTH(B141),IF(W141=1,"ADS",D141&amp;"")&amp;"-"&amp;IF(I141="MQ","MQ"&amp;ROUNDUP(MONTH(B141)/3,0),"HY")))</f>
      </c>
      <c r="AE141">
        <f>IF(OR(F141="",F141="No"),0,1)</f>
      </c>
      <c r="AF141">
        <f>K141*IF(U141='Form 4562'!$B$3,'Form 4562'!$B$16,1)</f>
      </c>
    </row>
    <row r="142" spans="1:32" x14ac:dyDescent="0.25">
      <c r="B142" s="1"/>
      <c r="C142" s="2"/>
      <c r="E142" s="3"/>
      <c r="G142" s="2"/>
      <c r="I142">
        <f>IF(R142=0,"",IF(V142=1,"MM",IF(IFERROR(SUMPRODUCT(($U$2:$U$201=U142)*$AB$2:$AB$201*$AC$2:$AC$201)/SUMPRODUCT(($U$2:$U$201=U142)*$AB$2:$AB$201),0)&gt;0.4,"MQ","HY")))</f>
      </c>
      <c r="J142" s="3">
        <f>IF(OR(R142=0,V142=1,W142=1),0,IF(ISNUMBER(H142),H142,IF(H142="No",0,IFERROR(VLOOKUP(B142,Limits!$D$2:$E$9,2,1),0))))</f>
      </c>
      <c r="K142" s="2">
        <f>AA142*IF(U142='Form 4562'!$B$3,'Form 4562'!$B$15,1)</f>
      </c>
      <c r="L142" s="2">
        <f>(T142-K142)*J142</f>
      </c>
      <c r="M142" s="2">
        <f>T142-K142-L142</f>
      </c>
      <c r="N142" s="2">
        <f>IF(R142=0,0,IF(AND(('Form 4562'!$B$3-U142+1)&gt;=1,('Form 4562'!$B$3-U142+1)&lt;=40),INDEX(Schedule!$I$142:$AV$142,1,('Form 4562'!$B$3-U142+1)),0))</f>
      </c>
      <c r="O142" s="2">
        <f>IF(R142=0,0,SUMIF(Schedule!$I$1:$AV$1,"&lt;="&amp;('Form 4562'!$B$3-U142+1),Schedule!$I$142:$AV$142))</f>
      </c>
      <c r="P142" s="2">
        <f>T142-O142-(K142-AF142)</f>
      </c>
      <c r="R142">
        <f>IF(AND(ISNUMBER(B142),ISNUMBER(C142)),IF(C142&gt;0,1,0),0)</f>
      </c>
      <c r="S142">
        <f>IF(ISNUMBER(E142),MIN(1,MAX(0,E142)),1)</f>
      </c>
      <c r="T142">
        <f>IF(R142=1,C142*S142,0)</f>
      </c>
      <c r="U142">
        <f>IF(R142=1,YEAR(B142),0)</f>
      </c>
      <c r="V142">
        <f>IF(OR(D142=27.5,D142=39),1,0)</f>
      </c>
      <c r="W142">
        <f>IF(AND(AE142=1,S142&lt;=0.5),1,0)</f>
      </c>
      <c r="X142">
        <f>IF(F142="Car",1,0)</f>
      </c>
      <c r="Y142">
        <f>IF(AND(R142=1,OR(V142=0,AND(D142=39,IF(ISNUMBER(G142),G142,0)&gt;0)),W142=0,S142&gt;0.5),1,0)</f>
      </c>
      <c r="Z142">
        <f>IF(X142=1,IF(J142&gt;0,Limits!$B$5,Limits!$B$6)*S142,0)</f>
      </c>
      <c r="AA142">
        <f>IF(Y142=1,MIN(IF(ISNUMBER(G142),MAX(0,G142),0),T142,IF(F142="SUV",Limits!$B$4,T142),IF(X142=1,Z142,T142)),0)</f>
      </c>
      <c r="AB142">
        <f>IF(AND(R142=1,V142=0),T142-K142,0)</f>
      </c>
      <c r="AC142">
        <f>IF(R142=1,IF(MONTH(B142)&gt;=10,1,0),0)</f>
      </c>
      <c r="AD142">
        <f>IF(R142=0,"",IF(V142=1,D142&amp;"-MM"&amp;MONTH(B142),IF(W142=1,"ADS",D142&amp;"")&amp;"-"&amp;IF(I142="MQ","MQ"&amp;ROUNDUP(MONTH(B142)/3,0),"HY")))</f>
      </c>
      <c r="AE142">
        <f>IF(OR(F142="",F142="No"),0,1)</f>
      </c>
      <c r="AF142">
        <f>K142*IF(U142='Form 4562'!$B$3,'Form 4562'!$B$16,1)</f>
      </c>
    </row>
    <row r="143" spans="1:32" x14ac:dyDescent="0.25">
      <c r="B143" s="1"/>
      <c r="C143" s="2"/>
      <c r="E143" s="3"/>
      <c r="G143" s="2"/>
      <c r="I143">
        <f>IF(R143=0,"",IF(V143=1,"MM",IF(IFERROR(SUMPRODUCT(($U$2:$U$201=U143)*$AB$2:$AB$201*$AC$2:$AC$201)/SUMPRODUCT(($U$2:$U$201=U143)*$AB$2:$AB$201),0)&gt;0.4,"MQ","HY")))</f>
      </c>
      <c r="J143" s="3">
        <f>IF(OR(R143=0,V143=1,W143=1),0,IF(ISNUMBER(H143),H143,IF(H143="No",0,IFERROR(VLOOKUP(B143,Limits!$D$2:$E$9,2,1),0))))</f>
      </c>
      <c r="K143" s="2">
        <f>AA143*IF(U143='Form 4562'!$B$3,'Form 4562'!$B$15,1)</f>
      </c>
      <c r="L143" s="2">
        <f>(T143-K143)*J143</f>
      </c>
      <c r="M143" s="2">
        <f>T143-K143-L143</f>
      </c>
      <c r="N143" s="2">
        <f>IF(R143=0,0,IF(AND(('Form 4562'!$B$3-U143+1)&gt;=1,('Form 4562'!$B$3-U143+1)&lt;=40),INDEX(Schedule!$I$143:$AV$143,1,('Form 4562'!$B$3-U143+1)),0))</f>
      </c>
      <c r="O143" s="2">
        <f>IF(R143=0,0,SUMIF(Schedule!$I$1:$AV$1,"&lt;="&amp;('Form 4562'!$B$3-U143+1),Schedule!$I$143:$AV$143))</f>
      </c>
      <c r="P143" s="2">
        <f>T143-O143-(K143-AF143)</f>
      </c>
      <c r="R143">
        <f>IF(AND(ISNUMBER(B143),ISNUMBER(C143)),IF(C143&gt;0,1,0),0)</f>
      </c>
      <c r="S143">
        <f>IF(ISNUMBER(E143),MIN(1,MAX(0,E143)),1)</f>
      </c>
      <c r="T143">
        <f>IF(R143=1,C143*S143,0)</f>
      </c>
      <c r="U143">
        <f>IF(R143=1,YEAR(B143),0)</f>
      </c>
      <c r="V143">
        <f>IF(OR(D143=27.5,D143=39),1,0)</f>
      </c>
      <c r="W143">
        <f>IF(AND(AE143=1,S143&lt;=0.5),1,0)</f>
      </c>
      <c r="X143">
        <f>IF(F143="Car",1,0)</f>
      </c>
      <c r="Y143">
        <f>IF(AND(R143=1,OR(V143=0,AND(D143=39,IF(ISNUMBER(G143),G143,0)&gt;0)),W143=0,S143&gt;0.5),1,0)</f>
      </c>
      <c r="Z143">
        <f>IF(X143=1,IF(J143&gt;0,Limits!$B$5,Limits!$B$6)*S143,0)</f>
      </c>
      <c r="AA143">
        <f>IF(Y143=1,MIN(IF(ISNUMBER(G143),MAX(0,G143),0),T143,IF(F143="SUV",Limits!$B$4,T143),IF(X143=1,Z143,T143)),0)</f>
      </c>
      <c r="AB143">
        <f>IF(AND(R143=1,V143=0),T143-K143,0)</f>
      </c>
      <c r="AC143">
        <f>IF(R143=1,IF(MONTH(B143)&gt;=10,1,0),0)</f>
      </c>
      <c r="AD143">
        <f>IF(R143=0,"",IF(V143=1,D143&amp;"-MM"&amp;MONTH(B143),IF(W143=1,"ADS",D143&amp;"")&amp;"-"&amp;IF(I143="MQ","MQ"&amp;ROUNDUP(MONTH(B143)/3,0),"HY")))</f>
      </c>
      <c r="AE143">
        <f>IF(OR(F143="",F143="No"),0,1)</f>
      </c>
      <c r="AF143">
        <f>K143*IF(U143='Form 4562'!$B$3,'Form 4562'!$B$16,1)</f>
      </c>
    </row>
    <row r="144" spans="1:32" x14ac:dyDescent="0.25">
      <c r="B144" s="1"/>
      <c r="C144" s="2"/>
      <c r="E144" s="3"/>
      <c r="G144" s="2"/>
      <c r="I144">
        <f>IF(R144=0,"",IF(V144=1,"MM",IF(IFERROR(SUMPRODUCT(($U$2:$U$201=U144)*$AB$2:$AB$201*$AC$2:$AC$201)/SUMPRODUCT(($U$2:$U$201=U144)*$AB$2:$AB$201),0)&gt;0.4,"MQ","HY")))</f>
      </c>
      <c r="J144" s="3">
        <f>IF(OR(R144=0,V144=1,W144=1),0,IF(ISNUMBER(H144),H144,IF(H144="No",0,IFERROR(VLOOKUP(B144,Limits!$D$2:$E$9,2,1),0))))</f>
      </c>
      <c r="K144" s="2">
        <f>AA144*IF(U144='Form 4562'!$B$3,'Form 4562'!$B$15,1)</f>
      </c>
      <c r="L144" s="2">
        <f>(T144-K144)*J144</f>
      </c>
      <c r="M144" s="2">
        <f>T144-K144-L144</f>
      </c>
      <c r="N144" s="2">
        <f>IF(R144=0,0,IF(AND(('Form 4562'!$B$3-U144+1)&gt;=1,('Form 4562'!$B$3-U144+1)&lt;=40),INDEX(Schedule!$I$144:$AV$144,1,('Form 4562'!$B$3-U144+1)),0))</f>
      </c>
      <c r="O144" s="2">
        <f>IF(R144=0,0,SUMIF(Schedule!$I$1:$AV$1,"&lt;="&amp;('Form 4562'!$B$3-U144+1),Schedule!$I$144:$AV$144))</f>
      </c>
      <c r="P144" s="2">
        <f>T144-O144-(K144-AF144)</f>
      </c>
      <c r="R144">
        <f>IF(AND(ISNUMBER(B144),ISNUMBER(C144)),IF(C144&gt;0,1,0),0)</f>
      </c>
      <c r="S144">
        <f>IF(ISNUMBER(E144),MIN(1,MAX(0,E144)),1)</f>
      </c>
      <c r="T144">
        <f>IF(R144=1,C144*S144,0)</f>
      </c>
      <c r="U144">
        <f>IF(R144=1,YEAR(B144),0)</f>
      </c>
      <c r="V144">
        <f>IF(OR(D144=27.5,D144=39),1,0)</f>
      </c>
      <c r="W144">
        <f>IF(AND(AE144=1,S144&lt;=0.5),1,0)</f>
      </c>
      <c r="X144">
        <f>IF(F144="Car",1,0)</f>
      </c>
      <c r="Y144">
        <f>IF(AND(R144=1,OR(V144=0,AND(D144=39,IF(ISNUMBER(G144),G144,0)&gt;0)),W144=0,S144&gt;0.5),1,0)</f>
      </c>
      <c r="Z144">
        <f>IF(X144=1,IF(J144&gt;0,Limits!$B$5,Limits!$B$6)*S144,0)</f>
      </c>
      <c r="AA144">
        <f>IF(Y144=1,MIN(IF(ISNUMBER(G144),MAX(0,G144),0),T144,IF(F144="SUV",Limits!$B$4,T144),IF(X144=1,Z144,T144)),0)</f>
      </c>
      <c r="AB144">
        <f>IF(AND(R144=1,V144=0),T144-K144,0)</f>
      </c>
      <c r="AC144">
        <f>IF(R144=1,IF(MONTH(B144)&gt;=10,1,0),0)</f>
      </c>
      <c r="AD144">
        <f>IF(R144=0,"",IF(V144=1,D144&amp;"-MM"&amp;MONTH(B144),IF(W144=1,"ADS",D144&amp;"")&amp;"-"&amp;IF(I144="MQ","MQ"&amp;ROUNDUP(MONTH(B144)/3,0),"HY")))</f>
      </c>
      <c r="AE144">
        <f>IF(OR(F144="",F144="No"),0,1)</f>
      </c>
      <c r="AF144">
        <f>K144*IF(U144='Form 4562'!$B$3,'Form 4562'!$B$16,1)</f>
      </c>
    </row>
    <row r="145" spans="1:32" x14ac:dyDescent="0.25">
      <c r="B145" s="1"/>
      <c r="C145" s="2"/>
      <c r="E145" s="3"/>
      <c r="G145" s="2"/>
      <c r="I145">
        <f>IF(R145=0,"",IF(V145=1,"MM",IF(IFERROR(SUMPRODUCT(($U$2:$U$201=U145)*$AB$2:$AB$201*$AC$2:$AC$201)/SUMPRODUCT(($U$2:$U$201=U145)*$AB$2:$AB$201),0)&gt;0.4,"MQ","HY")))</f>
      </c>
      <c r="J145" s="3">
        <f>IF(OR(R145=0,V145=1,W145=1),0,IF(ISNUMBER(H145),H145,IF(H145="No",0,IFERROR(VLOOKUP(B145,Limits!$D$2:$E$9,2,1),0))))</f>
      </c>
      <c r="K145" s="2">
        <f>AA145*IF(U145='Form 4562'!$B$3,'Form 4562'!$B$15,1)</f>
      </c>
      <c r="L145" s="2">
        <f>(T145-K145)*J145</f>
      </c>
      <c r="M145" s="2">
        <f>T145-K145-L145</f>
      </c>
      <c r="N145" s="2">
        <f>IF(R145=0,0,IF(AND(('Form 4562'!$B$3-U145+1)&gt;=1,('Form 4562'!$B$3-U145+1)&lt;=40),INDEX(Schedule!$I$145:$AV$145,1,('Form 4562'!$B$3-U145+1)),0))</f>
      </c>
      <c r="O145" s="2">
        <f>IF(R145=0,0,SUMIF(Schedule!$I$1:$AV$1,"&lt;="&amp;('Form 4562'!$B$3-U145+1),Schedule!$I$145:$AV$145))</f>
      </c>
      <c r="P145" s="2">
        <f>T145-O145-(K145-AF145)</f>
      </c>
      <c r="R145">
        <f>IF(AND(ISNUMBER(B145),ISNUMBER(C145)),IF(C145&gt;0,1,0),0)</f>
      </c>
      <c r="S145">
        <f>IF(ISNUMBER(E145),MIN(1,MAX(0,E145)),1)</f>
      </c>
      <c r="T145">
        <f>IF(R145=1,C145*S145,0)</f>
      </c>
      <c r="U145">
        <f>IF(R145=1,YEAR(B145),0)</f>
      </c>
      <c r="V145">
        <f>IF(OR(D145=27.5,D145=39),1,0)</f>
      </c>
      <c r="W145">
        <f>IF(AND(AE145=1,S145&lt;=0.5),1,0)</f>
      </c>
      <c r="X145">
        <f>IF(F145="Car",1,0)</f>
      </c>
      <c r="Y145">
        <f>IF(AND(R145=1,OR(V145=0,AND(D145=39,IF(ISNUMBER(G145),G145,0)&gt;0)),W145=0,S145&gt;0.5),1,0)</f>
      </c>
      <c r="Z145">
        <f>IF(X145=1,IF(J145&gt;0,Limits!$B$5,Limits!$B$6)*S145,0)</f>
      </c>
      <c r="AA145">
        <f>IF(Y145=1,MIN(IF(ISNUMBER(G145),MAX(0,G145),0),T145,IF(F145="SUV",Limits!$B$4,T145),IF(X145=1,Z145,T145)),0)</f>
      </c>
      <c r="AB145">
        <f>IF(AND(R145=1,V145=0),T145-K145,0)</f>
      </c>
      <c r="AC145">
        <f>IF(R145=1,IF(MONTH(B145)&gt;=10,1,0),0)</f>
      </c>
      <c r="AD145">
        <f>IF(R145=0,"",IF(V145=1,D145&amp;"-MM"&amp;MONTH(B145),IF(W145=1,"ADS",D145&amp;"")&amp;"-"&amp;IF(I145="MQ","MQ"&amp;ROUNDUP(MONTH(B145)/3,0),"HY")))</f>
      </c>
      <c r="AE145">
        <f>IF(OR(F145="",F145="No"),0,1)</f>
      </c>
      <c r="AF145">
        <f>K145*IF(U145='Form 4562'!$B$3,'Form 4562'!$B$16,1)</f>
      </c>
    </row>
    <row r="146" spans="1:32" x14ac:dyDescent="0.25">
      <c r="B146" s="1"/>
      <c r="C146" s="2"/>
      <c r="E146" s="3"/>
      <c r="G146" s="2"/>
      <c r="I146">
        <f>IF(R146=0,"",IF(V146=1,"MM",IF(IFERROR(SUMPRODUCT(($U$2:$U$201=U146)*$AB$2:$AB$201*$AC$2:$AC$201)/SUMPRODUCT(($U$2:$U$201=U146)*$AB$2:$AB$201),0)&gt;0.4,"MQ","HY")))</f>
      </c>
      <c r="J146" s="3">
        <f>IF(OR(R146=0,V146=1,W146=1),0,IF(ISNUMBER(H146),H146,IF(H146="No",0,IFERROR(VLOOKUP(B146,Limits!$D$2:$E$9,2,1),0))))</f>
      </c>
      <c r="K146" s="2">
        <f>AA146*IF(U146='Form 4562'!$B$3,'Form 4562'!$B$15,1)</f>
      </c>
      <c r="L146" s="2">
        <f>(T146-K146)*J146</f>
      </c>
      <c r="M146" s="2">
        <f>T146-K146-L146</f>
      </c>
      <c r="N146" s="2">
        <f>IF(R146=0,0,IF(AND(('Form 4562'!$B$3-U146+1)&gt;=1,('Form 4562'!$B$3-U146+1)&lt;=40),INDEX(Schedule!$I$146:$AV$146,1,('Form 4562'!$B$3-U146+1)),0))</f>
      </c>
      <c r="O146" s="2">
        <f>IF(R146=0,0,SUMIF(Schedule!$I$1:$AV$1,"&lt;="&amp;('Form 4562'!$B$3-U146+1),Schedule!$I$146:$AV$146))</f>
      </c>
      <c r="P146" s="2">
        <f>T146-O146-(K146-AF146)</f>
      </c>
      <c r="R146">
        <f>IF(AND(ISNUMBER(B146),ISNUMBER(C146)),IF(C146&gt;0,1,0),0)</f>
      </c>
      <c r="S146">
        <f>IF(ISNUMBER(E146),MIN(1,MAX(0,E146)),1)</f>
      </c>
      <c r="T146">
        <f>IF(R146=1,C146*S146,0)</f>
      </c>
      <c r="U146">
        <f>IF(R146=1,YEAR(B146),0)</f>
      </c>
      <c r="V146">
        <f>IF(OR(D146=27.5,D146=39),1,0)</f>
      </c>
      <c r="W146">
        <f>IF(AND(AE146=1,S146&lt;=0.5),1,0)</f>
      </c>
      <c r="X146">
        <f>IF(F146="Car",1,0)</f>
      </c>
      <c r="Y146">
        <f>IF(AND(R146=1,OR(V146=0,AND(D146=39,IF(ISNUMBER(G146),G146,0)&gt;0)),W146=0,S146&gt;0.5),1,0)</f>
      </c>
      <c r="Z146">
        <f>IF(X146=1,IF(J146&gt;0,Limits!$B$5,Limits!$B$6)*S146,0)</f>
      </c>
      <c r="AA146">
        <f>IF(Y146=1,MIN(IF(ISNUMBER(G146),MAX(0,G146),0),T146,IF(F146="SUV",Limits!$B$4,T146),IF(X146=1,Z146,T146)),0)</f>
      </c>
      <c r="AB146">
        <f>IF(AND(R146=1,V146=0),T146-K146,0)</f>
      </c>
      <c r="AC146">
        <f>IF(R146=1,IF(MONTH(B146)&gt;=10,1,0),0)</f>
      </c>
      <c r="AD146">
        <f>IF(R146=0,"",IF(V146=1,D146&amp;"-MM"&amp;MONTH(B146),IF(W146=1,"ADS",D146&amp;"")&amp;"-"&amp;IF(I146="MQ","MQ"&amp;ROUNDUP(MONTH(B146)/3,0),"HY")))</f>
      </c>
      <c r="AE146">
        <f>IF(OR(F146="",F146="No"),0,1)</f>
      </c>
      <c r="AF146">
        <f>K146*IF(U146='Form 4562'!$B$3,'Form 4562'!$B$16,1)</f>
      </c>
    </row>
    <row r="147" spans="1:32" x14ac:dyDescent="0.25">
      <c r="B147" s="1"/>
      <c r="C147" s="2"/>
      <c r="E147" s="3"/>
      <c r="G147" s="2"/>
      <c r="I147">
        <f>IF(R147=0,"",IF(V147=1,"MM",IF(IFERROR(SUMPRODUCT(($U$2:$U$201=U147)*$AB$2:$AB$201*$AC$2:$AC$201)/SUMPRODUCT(($U$2:$U$201=U147)*$AB$2:$AB$201),0)&gt;0.4,"MQ","HY")))</f>
      </c>
      <c r="J147" s="3">
        <f>IF(OR(R147=0,V147=1,W147=1),0,IF(ISNUMBER(H147),H147,IF(H147="No",0,IFERROR(VLOOKUP(B147,Limits!$D$2:$E$9,2,1),0))))</f>
      </c>
      <c r="K147" s="2">
        <f>AA147*IF(U147='Form 4562'!$B$3,'Form 4562'!$B$15,1)</f>
      </c>
      <c r="L147" s="2">
        <f>(T147-K147)*J147</f>
      </c>
      <c r="M147" s="2">
        <f>T147-K147-L147</f>
      </c>
      <c r="N147" s="2">
        <f>IF(R147=0,0,IF(AND(('Form 4562'!$B$3-U147+1)&gt;=1,('Form 4562'!$B$3-U147+1)&lt;=40),INDEX(Schedule!$I$147:$AV$147,1,('Form 4562'!$B$3-U147+1)),0))</f>
      </c>
      <c r="O147" s="2">
        <f>IF(R147=0,0,SUMIF(Schedule!$I$1:$AV$1,"&lt;="&amp;('Form 4562'!$B$3-U147+1),Schedule!$I$147:$AV$147))</f>
      </c>
      <c r="P147" s="2">
        <f>T147-O147-(K147-AF147)</f>
      </c>
      <c r="R147">
        <f>IF(AND(ISNUMBER(B147),ISNUMBER(C147)),IF(C147&gt;0,1,0),0)</f>
      </c>
      <c r="S147">
        <f>IF(ISNUMBER(E147),MIN(1,MAX(0,E147)),1)</f>
      </c>
      <c r="T147">
        <f>IF(R147=1,C147*S147,0)</f>
      </c>
      <c r="U147">
        <f>IF(R147=1,YEAR(B147),0)</f>
      </c>
      <c r="V147">
        <f>IF(OR(D147=27.5,D147=39),1,0)</f>
      </c>
      <c r="W147">
        <f>IF(AND(AE147=1,S147&lt;=0.5),1,0)</f>
      </c>
      <c r="X147">
        <f>IF(F147="Car",1,0)</f>
      </c>
      <c r="Y147">
        <f>IF(AND(R147=1,OR(V147=0,AND(D147=39,IF(ISNUMBER(G147),G147,0)&gt;0)),W147=0,S147&gt;0.5),1,0)</f>
      </c>
      <c r="Z147">
        <f>IF(X147=1,IF(J147&gt;0,Limits!$B$5,Limits!$B$6)*S147,0)</f>
      </c>
      <c r="AA147">
        <f>IF(Y147=1,MIN(IF(ISNUMBER(G147),MAX(0,G147),0),T147,IF(F147="SUV",Limits!$B$4,T147),IF(X147=1,Z147,T147)),0)</f>
      </c>
      <c r="AB147">
        <f>IF(AND(R147=1,V147=0),T147-K147,0)</f>
      </c>
      <c r="AC147">
        <f>IF(R147=1,IF(MONTH(B147)&gt;=10,1,0),0)</f>
      </c>
      <c r="AD147">
        <f>IF(R147=0,"",IF(V147=1,D147&amp;"-MM"&amp;MONTH(B147),IF(W147=1,"ADS",D147&amp;"")&amp;"-"&amp;IF(I147="MQ","MQ"&amp;ROUNDUP(MONTH(B147)/3,0),"HY")))</f>
      </c>
      <c r="AE147">
        <f>IF(OR(F147="",F147="No"),0,1)</f>
      </c>
      <c r="AF147">
        <f>K147*IF(U147='Form 4562'!$B$3,'Form 4562'!$B$16,1)</f>
      </c>
    </row>
    <row r="148" spans="1:32" x14ac:dyDescent="0.25">
      <c r="B148" s="1"/>
      <c r="C148" s="2"/>
      <c r="E148" s="3"/>
      <c r="G148" s="2"/>
      <c r="I148">
        <f>IF(R148=0,"",IF(V148=1,"MM",IF(IFERROR(SUMPRODUCT(($U$2:$U$201=U148)*$AB$2:$AB$201*$AC$2:$AC$201)/SUMPRODUCT(($U$2:$U$201=U148)*$AB$2:$AB$201),0)&gt;0.4,"MQ","HY")))</f>
      </c>
      <c r="J148" s="3">
        <f>IF(OR(R148=0,V148=1,W148=1),0,IF(ISNUMBER(H148),H148,IF(H148="No",0,IFERROR(VLOOKUP(B148,Limits!$D$2:$E$9,2,1),0))))</f>
      </c>
      <c r="K148" s="2">
        <f>AA148*IF(U148='Form 4562'!$B$3,'Form 4562'!$B$15,1)</f>
      </c>
      <c r="L148" s="2">
        <f>(T148-K148)*J148</f>
      </c>
      <c r="M148" s="2">
        <f>T148-K148-L148</f>
      </c>
      <c r="N148" s="2">
        <f>IF(R148=0,0,IF(AND(('Form 4562'!$B$3-U148+1)&gt;=1,('Form 4562'!$B$3-U148+1)&lt;=40),INDEX(Schedule!$I$148:$AV$148,1,('Form 4562'!$B$3-U148+1)),0))</f>
      </c>
      <c r="O148" s="2">
        <f>IF(R148=0,0,SUMIF(Schedule!$I$1:$AV$1,"&lt;="&amp;('Form 4562'!$B$3-U148+1),Schedule!$I$148:$AV$148))</f>
      </c>
      <c r="P148" s="2">
        <f>T148-O148-(K148-AF148)</f>
      </c>
      <c r="R148">
        <f>IF(AND(ISNUMBER(B148),ISNUMBER(C148)),IF(C148&gt;0,1,0),0)</f>
      </c>
      <c r="S148">
        <f>IF(ISNUMBER(E148),MIN(1,MAX(0,E148)),1)</f>
      </c>
      <c r="T148">
        <f>IF(R148=1,C148*S148,0)</f>
      </c>
      <c r="U148">
        <f>IF(R148=1,YEAR(B148),0)</f>
      </c>
      <c r="V148">
        <f>IF(OR(D148=27.5,D148=39),1,0)</f>
      </c>
      <c r="W148">
        <f>IF(AND(AE148=1,S148&lt;=0.5),1,0)</f>
      </c>
      <c r="X148">
        <f>IF(F148="Car",1,0)</f>
      </c>
      <c r="Y148">
        <f>IF(AND(R148=1,OR(V148=0,AND(D148=39,IF(ISNUMBER(G148),G148,0)&gt;0)),W148=0,S148&gt;0.5),1,0)</f>
      </c>
      <c r="Z148">
        <f>IF(X148=1,IF(J148&gt;0,Limits!$B$5,Limits!$B$6)*S148,0)</f>
      </c>
      <c r="AA148">
        <f>IF(Y148=1,MIN(IF(ISNUMBER(G148),MAX(0,G148),0),T148,IF(F148="SUV",Limits!$B$4,T148),IF(X148=1,Z148,T148)),0)</f>
      </c>
      <c r="AB148">
        <f>IF(AND(R148=1,V148=0),T148-K148,0)</f>
      </c>
      <c r="AC148">
        <f>IF(R148=1,IF(MONTH(B148)&gt;=10,1,0),0)</f>
      </c>
      <c r="AD148">
        <f>IF(R148=0,"",IF(V148=1,D148&amp;"-MM"&amp;MONTH(B148),IF(W148=1,"ADS",D148&amp;"")&amp;"-"&amp;IF(I148="MQ","MQ"&amp;ROUNDUP(MONTH(B148)/3,0),"HY")))</f>
      </c>
      <c r="AE148">
        <f>IF(OR(F148="",F148="No"),0,1)</f>
      </c>
      <c r="AF148">
        <f>K148*IF(U148='Form 4562'!$B$3,'Form 4562'!$B$16,1)</f>
      </c>
    </row>
    <row r="149" spans="1:32" x14ac:dyDescent="0.25">
      <c r="B149" s="1"/>
      <c r="C149" s="2"/>
      <c r="E149" s="3"/>
      <c r="G149" s="2"/>
      <c r="I149">
        <f>IF(R149=0,"",IF(V149=1,"MM",IF(IFERROR(SUMPRODUCT(($U$2:$U$201=U149)*$AB$2:$AB$201*$AC$2:$AC$201)/SUMPRODUCT(($U$2:$U$201=U149)*$AB$2:$AB$201),0)&gt;0.4,"MQ","HY")))</f>
      </c>
      <c r="J149" s="3">
        <f>IF(OR(R149=0,V149=1,W149=1),0,IF(ISNUMBER(H149),H149,IF(H149="No",0,IFERROR(VLOOKUP(B149,Limits!$D$2:$E$9,2,1),0))))</f>
      </c>
      <c r="K149" s="2">
        <f>AA149*IF(U149='Form 4562'!$B$3,'Form 4562'!$B$15,1)</f>
      </c>
      <c r="L149" s="2">
        <f>(T149-K149)*J149</f>
      </c>
      <c r="M149" s="2">
        <f>T149-K149-L149</f>
      </c>
      <c r="N149" s="2">
        <f>IF(R149=0,0,IF(AND(('Form 4562'!$B$3-U149+1)&gt;=1,('Form 4562'!$B$3-U149+1)&lt;=40),INDEX(Schedule!$I$149:$AV$149,1,('Form 4562'!$B$3-U149+1)),0))</f>
      </c>
      <c r="O149" s="2">
        <f>IF(R149=0,0,SUMIF(Schedule!$I$1:$AV$1,"&lt;="&amp;('Form 4562'!$B$3-U149+1),Schedule!$I$149:$AV$149))</f>
      </c>
      <c r="P149" s="2">
        <f>T149-O149-(K149-AF149)</f>
      </c>
      <c r="R149">
        <f>IF(AND(ISNUMBER(B149),ISNUMBER(C149)),IF(C149&gt;0,1,0),0)</f>
      </c>
      <c r="S149">
        <f>IF(ISNUMBER(E149),MIN(1,MAX(0,E149)),1)</f>
      </c>
      <c r="T149">
        <f>IF(R149=1,C149*S149,0)</f>
      </c>
      <c r="U149">
        <f>IF(R149=1,YEAR(B149),0)</f>
      </c>
      <c r="V149">
        <f>IF(OR(D149=27.5,D149=39),1,0)</f>
      </c>
      <c r="W149">
        <f>IF(AND(AE149=1,S149&lt;=0.5),1,0)</f>
      </c>
      <c r="X149">
        <f>IF(F149="Car",1,0)</f>
      </c>
      <c r="Y149">
        <f>IF(AND(R149=1,OR(V149=0,AND(D149=39,IF(ISNUMBER(G149),G149,0)&gt;0)),W149=0,S149&gt;0.5),1,0)</f>
      </c>
      <c r="Z149">
        <f>IF(X149=1,IF(J149&gt;0,Limits!$B$5,Limits!$B$6)*S149,0)</f>
      </c>
      <c r="AA149">
        <f>IF(Y149=1,MIN(IF(ISNUMBER(G149),MAX(0,G149),0),T149,IF(F149="SUV",Limits!$B$4,T149),IF(X149=1,Z149,T149)),0)</f>
      </c>
      <c r="AB149">
        <f>IF(AND(R149=1,V149=0),T149-K149,0)</f>
      </c>
      <c r="AC149">
        <f>IF(R149=1,IF(MONTH(B149)&gt;=10,1,0),0)</f>
      </c>
      <c r="AD149">
        <f>IF(R149=0,"",IF(V149=1,D149&amp;"-MM"&amp;MONTH(B149),IF(W149=1,"ADS",D149&amp;"")&amp;"-"&amp;IF(I149="MQ","MQ"&amp;ROUNDUP(MONTH(B149)/3,0),"HY")))</f>
      </c>
      <c r="AE149">
        <f>IF(OR(F149="",F149="No"),0,1)</f>
      </c>
      <c r="AF149">
        <f>K149*IF(U149='Form 4562'!$B$3,'Form 4562'!$B$16,1)</f>
      </c>
    </row>
    <row r="150" spans="1:32" x14ac:dyDescent="0.25">
      <c r="B150" s="1"/>
      <c r="C150" s="2"/>
      <c r="E150" s="3"/>
      <c r="G150" s="2"/>
      <c r="I150">
        <f>IF(R150=0,"",IF(V150=1,"MM",IF(IFERROR(SUMPRODUCT(($U$2:$U$201=U150)*$AB$2:$AB$201*$AC$2:$AC$201)/SUMPRODUCT(($U$2:$U$201=U150)*$AB$2:$AB$201),0)&gt;0.4,"MQ","HY")))</f>
      </c>
      <c r="J150" s="3">
        <f>IF(OR(R150=0,V150=1,W150=1),0,IF(ISNUMBER(H150),H150,IF(H150="No",0,IFERROR(VLOOKUP(B150,Limits!$D$2:$E$9,2,1),0))))</f>
      </c>
      <c r="K150" s="2">
        <f>AA150*IF(U150='Form 4562'!$B$3,'Form 4562'!$B$15,1)</f>
      </c>
      <c r="L150" s="2">
        <f>(T150-K150)*J150</f>
      </c>
      <c r="M150" s="2">
        <f>T150-K150-L150</f>
      </c>
      <c r="N150" s="2">
        <f>IF(R150=0,0,IF(AND(('Form 4562'!$B$3-U150+1)&gt;=1,('Form 4562'!$B$3-U150+1)&lt;=40),INDEX(Schedule!$I$150:$AV$150,1,('Form 4562'!$B$3-U150+1)),0))</f>
      </c>
      <c r="O150" s="2">
        <f>IF(R150=0,0,SUMIF(Schedule!$I$1:$AV$1,"&lt;="&amp;('Form 4562'!$B$3-U150+1),Schedule!$I$150:$AV$150))</f>
      </c>
      <c r="P150" s="2">
        <f>T150-O150-(K150-AF150)</f>
      </c>
      <c r="R150">
        <f>IF(AND(ISNUMBER(B150),ISNUMBER(C150)),IF(C150&gt;0,1,0),0)</f>
      </c>
      <c r="S150">
        <f>IF(ISNUMBER(E150),MIN(1,MAX(0,E150)),1)</f>
      </c>
      <c r="T150">
        <f>IF(R150=1,C150*S150,0)</f>
      </c>
      <c r="U150">
        <f>IF(R150=1,YEAR(B150),0)</f>
      </c>
      <c r="V150">
        <f>IF(OR(D150=27.5,D150=39),1,0)</f>
      </c>
      <c r="W150">
        <f>IF(AND(AE150=1,S150&lt;=0.5),1,0)</f>
      </c>
      <c r="X150">
        <f>IF(F150="Car",1,0)</f>
      </c>
      <c r="Y150">
        <f>IF(AND(R150=1,OR(V150=0,AND(D150=39,IF(ISNUMBER(G150),G150,0)&gt;0)),W150=0,S150&gt;0.5),1,0)</f>
      </c>
      <c r="Z150">
        <f>IF(X150=1,IF(J150&gt;0,Limits!$B$5,Limits!$B$6)*S150,0)</f>
      </c>
      <c r="AA150">
        <f>IF(Y150=1,MIN(IF(ISNUMBER(G150),MAX(0,G150),0),T150,IF(F150="SUV",Limits!$B$4,T150),IF(X150=1,Z150,T150)),0)</f>
      </c>
      <c r="AB150">
        <f>IF(AND(R150=1,V150=0),T150-K150,0)</f>
      </c>
      <c r="AC150">
        <f>IF(R150=1,IF(MONTH(B150)&gt;=10,1,0),0)</f>
      </c>
      <c r="AD150">
        <f>IF(R150=0,"",IF(V150=1,D150&amp;"-MM"&amp;MONTH(B150),IF(W150=1,"ADS",D150&amp;"")&amp;"-"&amp;IF(I150="MQ","MQ"&amp;ROUNDUP(MONTH(B150)/3,0),"HY")))</f>
      </c>
      <c r="AE150">
        <f>IF(OR(F150="",F150="No"),0,1)</f>
      </c>
      <c r="AF150">
        <f>K150*IF(U150='Form 4562'!$B$3,'Form 4562'!$B$16,1)</f>
      </c>
    </row>
    <row r="151" spans="1:32" x14ac:dyDescent="0.25">
      <c r="B151" s="1"/>
      <c r="C151" s="2"/>
      <c r="E151" s="3"/>
      <c r="G151" s="2"/>
      <c r="I151">
        <f>IF(R151=0,"",IF(V151=1,"MM",IF(IFERROR(SUMPRODUCT(($U$2:$U$201=U151)*$AB$2:$AB$201*$AC$2:$AC$201)/SUMPRODUCT(($U$2:$U$201=U151)*$AB$2:$AB$201),0)&gt;0.4,"MQ","HY")))</f>
      </c>
      <c r="J151" s="3">
        <f>IF(OR(R151=0,V151=1,W151=1),0,IF(ISNUMBER(H151),H151,IF(H151="No",0,IFERROR(VLOOKUP(B151,Limits!$D$2:$E$9,2,1),0))))</f>
      </c>
      <c r="K151" s="2">
        <f>AA151*IF(U151='Form 4562'!$B$3,'Form 4562'!$B$15,1)</f>
      </c>
      <c r="L151" s="2">
        <f>(T151-K151)*J151</f>
      </c>
      <c r="M151" s="2">
        <f>T151-K151-L151</f>
      </c>
      <c r="N151" s="2">
        <f>IF(R151=0,0,IF(AND(('Form 4562'!$B$3-U151+1)&gt;=1,('Form 4562'!$B$3-U151+1)&lt;=40),INDEX(Schedule!$I$151:$AV$151,1,('Form 4562'!$B$3-U151+1)),0))</f>
      </c>
      <c r="O151" s="2">
        <f>IF(R151=0,0,SUMIF(Schedule!$I$1:$AV$1,"&lt;="&amp;('Form 4562'!$B$3-U151+1),Schedule!$I$151:$AV$151))</f>
      </c>
      <c r="P151" s="2">
        <f>T151-O151-(K151-AF151)</f>
      </c>
      <c r="R151">
        <f>IF(AND(ISNUMBER(B151),ISNUMBER(C151)),IF(C151&gt;0,1,0),0)</f>
      </c>
      <c r="S151">
        <f>IF(ISNUMBER(E151),MIN(1,MAX(0,E151)),1)</f>
      </c>
      <c r="T151">
        <f>IF(R151=1,C151*S151,0)</f>
      </c>
      <c r="U151">
        <f>IF(R151=1,YEAR(B151),0)</f>
      </c>
      <c r="V151">
        <f>IF(OR(D151=27.5,D151=39),1,0)</f>
      </c>
      <c r="W151">
        <f>IF(AND(AE151=1,S151&lt;=0.5),1,0)</f>
      </c>
      <c r="X151">
        <f>IF(F151="Car",1,0)</f>
      </c>
      <c r="Y151">
        <f>IF(AND(R151=1,OR(V151=0,AND(D151=39,IF(ISNUMBER(G151),G151,0)&gt;0)),W151=0,S151&gt;0.5),1,0)</f>
      </c>
      <c r="Z151">
        <f>IF(X151=1,IF(J151&gt;0,Limits!$B$5,Limits!$B$6)*S151,0)</f>
      </c>
      <c r="AA151">
        <f>IF(Y151=1,MIN(IF(ISNUMBER(G151),MAX(0,G151),0),T151,IF(F151="SUV",Limits!$B$4,T151),IF(X151=1,Z151,T151)),0)</f>
      </c>
      <c r="AB151">
        <f>IF(AND(R151=1,V151=0),T151-K151,0)</f>
      </c>
      <c r="AC151">
        <f>IF(R151=1,IF(MONTH(B151)&gt;=10,1,0),0)</f>
      </c>
      <c r="AD151">
        <f>IF(R151=0,"",IF(V151=1,D151&amp;"-MM"&amp;MONTH(B151),IF(W151=1,"ADS",D151&amp;"")&amp;"-"&amp;IF(I151="MQ","MQ"&amp;ROUNDUP(MONTH(B151)/3,0),"HY")))</f>
      </c>
      <c r="AE151">
        <f>IF(OR(F151="",F151="No"),0,1)</f>
      </c>
      <c r="AF151">
        <f>K151*IF(U151='Form 4562'!$B$3,'Form 4562'!$B$16,1)</f>
      </c>
    </row>
    <row r="152" spans="1:32" x14ac:dyDescent="0.25">
      <c r="B152" s="1"/>
      <c r="C152" s="2"/>
      <c r="E152" s="3"/>
      <c r="G152" s="2"/>
      <c r="I152">
        <f>IF(R152=0,"",IF(V152=1,"MM",IF(IFERROR(SUMPRODUCT(($U$2:$U$201=U152)*$AB$2:$AB$201*$AC$2:$AC$201)/SUMPRODUCT(($U$2:$U$201=U152)*$AB$2:$AB$201),0)&gt;0.4,"MQ","HY")))</f>
      </c>
      <c r="J152" s="3">
        <f>IF(OR(R152=0,V152=1,W152=1),0,IF(ISNUMBER(H152),H152,IF(H152="No",0,IFERROR(VLOOKUP(B152,Limits!$D$2:$E$9,2,1),0))))</f>
      </c>
      <c r="K152" s="2">
        <f>AA152*IF(U152='Form 4562'!$B$3,'Form 4562'!$B$15,1)</f>
      </c>
      <c r="L152" s="2">
        <f>(T152-K152)*J152</f>
      </c>
      <c r="M152" s="2">
        <f>T152-K152-L152</f>
      </c>
      <c r="N152" s="2">
        <f>IF(R152=0,0,IF(AND(('Form 4562'!$B$3-U152+1)&gt;=1,('Form 4562'!$B$3-U152+1)&lt;=40),INDEX(Schedule!$I$152:$AV$152,1,('Form 4562'!$B$3-U152+1)),0))</f>
      </c>
      <c r="O152" s="2">
        <f>IF(R152=0,0,SUMIF(Schedule!$I$1:$AV$1,"&lt;="&amp;('Form 4562'!$B$3-U152+1),Schedule!$I$152:$AV$152))</f>
      </c>
      <c r="P152" s="2">
        <f>T152-O152-(K152-AF152)</f>
      </c>
      <c r="R152">
        <f>IF(AND(ISNUMBER(B152),ISNUMBER(C152)),IF(C152&gt;0,1,0),0)</f>
      </c>
      <c r="S152">
        <f>IF(ISNUMBER(E152),MIN(1,MAX(0,E152)),1)</f>
      </c>
      <c r="T152">
        <f>IF(R152=1,C152*S152,0)</f>
      </c>
      <c r="U152">
        <f>IF(R152=1,YEAR(B152),0)</f>
      </c>
      <c r="V152">
        <f>IF(OR(D152=27.5,D152=39),1,0)</f>
      </c>
      <c r="W152">
        <f>IF(AND(AE152=1,S152&lt;=0.5),1,0)</f>
      </c>
      <c r="X152">
        <f>IF(F152="Car",1,0)</f>
      </c>
      <c r="Y152">
        <f>IF(AND(R152=1,OR(V152=0,AND(D152=39,IF(ISNUMBER(G152),G152,0)&gt;0)),W152=0,S152&gt;0.5),1,0)</f>
      </c>
      <c r="Z152">
        <f>IF(X152=1,IF(J152&gt;0,Limits!$B$5,Limits!$B$6)*S152,0)</f>
      </c>
      <c r="AA152">
        <f>IF(Y152=1,MIN(IF(ISNUMBER(G152),MAX(0,G152),0),T152,IF(F152="SUV",Limits!$B$4,T152),IF(X152=1,Z152,T152)),0)</f>
      </c>
      <c r="AB152">
        <f>IF(AND(R152=1,V152=0),T152-K152,0)</f>
      </c>
      <c r="AC152">
        <f>IF(R152=1,IF(MONTH(B152)&gt;=10,1,0),0)</f>
      </c>
      <c r="AD152">
        <f>IF(R152=0,"",IF(V152=1,D152&amp;"-MM"&amp;MONTH(B152),IF(W152=1,"ADS",D152&amp;"")&amp;"-"&amp;IF(I152="MQ","MQ"&amp;ROUNDUP(MONTH(B152)/3,0),"HY")))</f>
      </c>
      <c r="AE152">
        <f>IF(OR(F152="",F152="No"),0,1)</f>
      </c>
      <c r="AF152">
        <f>K152*IF(U152='Form 4562'!$B$3,'Form 4562'!$B$16,1)</f>
      </c>
    </row>
    <row r="153" spans="1:32" x14ac:dyDescent="0.25">
      <c r="B153" s="1"/>
      <c r="C153" s="2"/>
      <c r="E153" s="3"/>
      <c r="G153" s="2"/>
      <c r="I153">
        <f>IF(R153=0,"",IF(V153=1,"MM",IF(IFERROR(SUMPRODUCT(($U$2:$U$201=U153)*$AB$2:$AB$201*$AC$2:$AC$201)/SUMPRODUCT(($U$2:$U$201=U153)*$AB$2:$AB$201),0)&gt;0.4,"MQ","HY")))</f>
      </c>
      <c r="J153" s="3">
        <f>IF(OR(R153=0,V153=1,W153=1),0,IF(ISNUMBER(H153),H153,IF(H153="No",0,IFERROR(VLOOKUP(B153,Limits!$D$2:$E$9,2,1),0))))</f>
      </c>
      <c r="K153" s="2">
        <f>AA153*IF(U153='Form 4562'!$B$3,'Form 4562'!$B$15,1)</f>
      </c>
      <c r="L153" s="2">
        <f>(T153-K153)*J153</f>
      </c>
      <c r="M153" s="2">
        <f>T153-K153-L153</f>
      </c>
      <c r="N153" s="2">
        <f>IF(R153=0,0,IF(AND(('Form 4562'!$B$3-U153+1)&gt;=1,('Form 4562'!$B$3-U153+1)&lt;=40),INDEX(Schedule!$I$153:$AV$153,1,('Form 4562'!$B$3-U153+1)),0))</f>
      </c>
      <c r="O153" s="2">
        <f>IF(R153=0,0,SUMIF(Schedule!$I$1:$AV$1,"&lt;="&amp;('Form 4562'!$B$3-U153+1),Schedule!$I$153:$AV$153))</f>
      </c>
      <c r="P153" s="2">
        <f>T153-O153-(K153-AF153)</f>
      </c>
      <c r="R153">
        <f>IF(AND(ISNUMBER(B153),ISNUMBER(C153)),IF(C153&gt;0,1,0),0)</f>
      </c>
      <c r="S153">
        <f>IF(ISNUMBER(E153),MIN(1,MAX(0,E153)),1)</f>
      </c>
      <c r="T153">
        <f>IF(R153=1,C153*S153,0)</f>
      </c>
      <c r="U153">
        <f>IF(R153=1,YEAR(B153),0)</f>
      </c>
      <c r="V153">
        <f>IF(OR(D153=27.5,D153=39),1,0)</f>
      </c>
      <c r="W153">
        <f>IF(AND(AE153=1,S153&lt;=0.5),1,0)</f>
      </c>
      <c r="X153">
        <f>IF(F153="Car",1,0)</f>
      </c>
      <c r="Y153">
        <f>IF(AND(R153=1,OR(V153=0,AND(D153=39,IF(ISNUMBER(G153),G153,0)&gt;0)),W153=0,S153&gt;0.5),1,0)</f>
      </c>
      <c r="Z153">
        <f>IF(X153=1,IF(J153&gt;0,Limits!$B$5,Limits!$B$6)*S153,0)</f>
      </c>
      <c r="AA153">
        <f>IF(Y153=1,MIN(IF(ISNUMBER(G153),MAX(0,G153),0),T153,IF(F153="SUV",Limits!$B$4,T153),IF(X153=1,Z153,T153)),0)</f>
      </c>
      <c r="AB153">
        <f>IF(AND(R153=1,V153=0),T153-K153,0)</f>
      </c>
      <c r="AC153">
        <f>IF(R153=1,IF(MONTH(B153)&gt;=10,1,0),0)</f>
      </c>
      <c r="AD153">
        <f>IF(R153=0,"",IF(V153=1,D153&amp;"-MM"&amp;MONTH(B153),IF(W153=1,"ADS",D153&amp;"")&amp;"-"&amp;IF(I153="MQ","MQ"&amp;ROUNDUP(MONTH(B153)/3,0),"HY")))</f>
      </c>
      <c r="AE153">
        <f>IF(OR(F153="",F153="No"),0,1)</f>
      </c>
      <c r="AF153">
        <f>K153*IF(U153='Form 4562'!$B$3,'Form 4562'!$B$16,1)</f>
      </c>
    </row>
    <row r="154" spans="1:32" x14ac:dyDescent="0.25">
      <c r="B154" s="1"/>
      <c r="C154" s="2"/>
      <c r="E154" s="3"/>
      <c r="G154" s="2"/>
      <c r="I154">
        <f>IF(R154=0,"",IF(V154=1,"MM",IF(IFERROR(SUMPRODUCT(($U$2:$U$201=U154)*$AB$2:$AB$201*$AC$2:$AC$201)/SUMPRODUCT(($U$2:$U$201=U154)*$AB$2:$AB$201),0)&gt;0.4,"MQ","HY")))</f>
      </c>
      <c r="J154" s="3">
        <f>IF(OR(R154=0,V154=1,W154=1),0,IF(ISNUMBER(H154),H154,IF(H154="No",0,IFERROR(VLOOKUP(B154,Limits!$D$2:$E$9,2,1),0))))</f>
      </c>
      <c r="K154" s="2">
        <f>AA154*IF(U154='Form 4562'!$B$3,'Form 4562'!$B$15,1)</f>
      </c>
      <c r="L154" s="2">
        <f>(T154-K154)*J154</f>
      </c>
      <c r="M154" s="2">
        <f>T154-K154-L154</f>
      </c>
      <c r="N154" s="2">
        <f>IF(R154=0,0,IF(AND(('Form 4562'!$B$3-U154+1)&gt;=1,('Form 4562'!$B$3-U154+1)&lt;=40),INDEX(Schedule!$I$154:$AV$154,1,('Form 4562'!$B$3-U154+1)),0))</f>
      </c>
      <c r="O154" s="2">
        <f>IF(R154=0,0,SUMIF(Schedule!$I$1:$AV$1,"&lt;="&amp;('Form 4562'!$B$3-U154+1),Schedule!$I$154:$AV$154))</f>
      </c>
      <c r="P154" s="2">
        <f>T154-O154-(K154-AF154)</f>
      </c>
      <c r="R154">
        <f>IF(AND(ISNUMBER(B154),ISNUMBER(C154)),IF(C154&gt;0,1,0),0)</f>
      </c>
      <c r="S154">
        <f>IF(ISNUMBER(E154),MIN(1,MAX(0,E154)),1)</f>
      </c>
      <c r="T154">
        <f>IF(R154=1,C154*S154,0)</f>
      </c>
      <c r="U154">
        <f>IF(R154=1,YEAR(B154),0)</f>
      </c>
      <c r="V154">
        <f>IF(OR(D154=27.5,D154=39),1,0)</f>
      </c>
      <c r="W154">
        <f>IF(AND(AE154=1,S154&lt;=0.5),1,0)</f>
      </c>
      <c r="X154">
        <f>IF(F154="Car",1,0)</f>
      </c>
      <c r="Y154">
        <f>IF(AND(R154=1,OR(V154=0,AND(D154=39,IF(ISNUMBER(G154),G154,0)&gt;0)),W154=0,S154&gt;0.5),1,0)</f>
      </c>
      <c r="Z154">
        <f>IF(X154=1,IF(J154&gt;0,Limits!$B$5,Limits!$B$6)*S154,0)</f>
      </c>
      <c r="AA154">
        <f>IF(Y154=1,MIN(IF(ISNUMBER(G154),MAX(0,G154),0),T154,IF(F154="SUV",Limits!$B$4,T154),IF(X154=1,Z154,T154)),0)</f>
      </c>
      <c r="AB154">
        <f>IF(AND(R154=1,V154=0),T154-K154,0)</f>
      </c>
      <c r="AC154">
        <f>IF(R154=1,IF(MONTH(B154)&gt;=10,1,0),0)</f>
      </c>
      <c r="AD154">
        <f>IF(R154=0,"",IF(V154=1,D154&amp;"-MM"&amp;MONTH(B154),IF(W154=1,"ADS",D154&amp;"")&amp;"-"&amp;IF(I154="MQ","MQ"&amp;ROUNDUP(MONTH(B154)/3,0),"HY")))</f>
      </c>
      <c r="AE154">
        <f>IF(OR(F154="",F154="No"),0,1)</f>
      </c>
      <c r="AF154">
        <f>K154*IF(U154='Form 4562'!$B$3,'Form 4562'!$B$16,1)</f>
      </c>
    </row>
    <row r="155" spans="1:32" x14ac:dyDescent="0.25">
      <c r="B155" s="1"/>
      <c r="C155" s="2"/>
      <c r="E155" s="3"/>
      <c r="G155" s="2"/>
      <c r="I155">
        <f>IF(R155=0,"",IF(V155=1,"MM",IF(IFERROR(SUMPRODUCT(($U$2:$U$201=U155)*$AB$2:$AB$201*$AC$2:$AC$201)/SUMPRODUCT(($U$2:$U$201=U155)*$AB$2:$AB$201),0)&gt;0.4,"MQ","HY")))</f>
      </c>
      <c r="J155" s="3">
        <f>IF(OR(R155=0,V155=1,W155=1),0,IF(ISNUMBER(H155),H155,IF(H155="No",0,IFERROR(VLOOKUP(B155,Limits!$D$2:$E$9,2,1),0))))</f>
      </c>
      <c r="K155" s="2">
        <f>AA155*IF(U155='Form 4562'!$B$3,'Form 4562'!$B$15,1)</f>
      </c>
      <c r="L155" s="2">
        <f>(T155-K155)*J155</f>
      </c>
      <c r="M155" s="2">
        <f>T155-K155-L155</f>
      </c>
      <c r="N155" s="2">
        <f>IF(R155=0,0,IF(AND(('Form 4562'!$B$3-U155+1)&gt;=1,('Form 4562'!$B$3-U155+1)&lt;=40),INDEX(Schedule!$I$155:$AV$155,1,('Form 4562'!$B$3-U155+1)),0))</f>
      </c>
      <c r="O155" s="2">
        <f>IF(R155=0,0,SUMIF(Schedule!$I$1:$AV$1,"&lt;="&amp;('Form 4562'!$B$3-U155+1),Schedule!$I$155:$AV$155))</f>
      </c>
      <c r="P155" s="2">
        <f>T155-O155-(K155-AF155)</f>
      </c>
      <c r="R155">
        <f>IF(AND(ISNUMBER(B155),ISNUMBER(C155)),IF(C155&gt;0,1,0),0)</f>
      </c>
      <c r="S155">
        <f>IF(ISNUMBER(E155),MIN(1,MAX(0,E155)),1)</f>
      </c>
      <c r="T155">
        <f>IF(R155=1,C155*S155,0)</f>
      </c>
      <c r="U155">
        <f>IF(R155=1,YEAR(B155),0)</f>
      </c>
      <c r="V155">
        <f>IF(OR(D155=27.5,D155=39),1,0)</f>
      </c>
      <c r="W155">
        <f>IF(AND(AE155=1,S155&lt;=0.5),1,0)</f>
      </c>
      <c r="X155">
        <f>IF(F155="Car",1,0)</f>
      </c>
      <c r="Y155">
        <f>IF(AND(R155=1,OR(V155=0,AND(D155=39,IF(ISNUMBER(G155),G155,0)&gt;0)),W155=0,S155&gt;0.5),1,0)</f>
      </c>
      <c r="Z155">
        <f>IF(X155=1,IF(J155&gt;0,Limits!$B$5,Limits!$B$6)*S155,0)</f>
      </c>
      <c r="AA155">
        <f>IF(Y155=1,MIN(IF(ISNUMBER(G155),MAX(0,G155),0),T155,IF(F155="SUV",Limits!$B$4,T155),IF(X155=1,Z155,T155)),0)</f>
      </c>
      <c r="AB155">
        <f>IF(AND(R155=1,V155=0),T155-K155,0)</f>
      </c>
      <c r="AC155">
        <f>IF(R155=1,IF(MONTH(B155)&gt;=10,1,0),0)</f>
      </c>
      <c r="AD155">
        <f>IF(R155=0,"",IF(V155=1,D155&amp;"-MM"&amp;MONTH(B155),IF(W155=1,"ADS",D155&amp;"")&amp;"-"&amp;IF(I155="MQ","MQ"&amp;ROUNDUP(MONTH(B155)/3,0),"HY")))</f>
      </c>
      <c r="AE155">
        <f>IF(OR(F155="",F155="No"),0,1)</f>
      </c>
      <c r="AF155">
        <f>K155*IF(U155='Form 4562'!$B$3,'Form 4562'!$B$16,1)</f>
      </c>
    </row>
    <row r="156" spans="1:32" x14ac:dyDescent="0.25">
      <c r="B156" s="1"/>
      <c r="C156" s="2"/>
      <c r="E156" s="3"/>
      <c r="G156" s="2"/>
      <c r="I156">
        <f>IF(R156=0,"",IF(V156=1,"MM",IF(IFERROR(SUMPRODUCT(($U$2:$U$201=U156)*$AB$2:$AB$201*$AC$2:$AC$201)/SUMPRODUCT(($U$2:$U$201=U156)*$AB$2:$AB$201),0)&gt;0.4,"MQ","HY")))</f>
      </c>
      <c r="J156" s="3">
        <f>IF(OR(R156=0,V156=1,W156=1),0,IF(ISNUMBER(H156),H156,IF(H156="No",0,IFERROR(VLOOKUP(B156,Limits!$D$2:$E$9,2,1),0))))</f>
      </c>
      <c r="K156" s="2">
        <f>AA156*IF(U156='Form 4562'!$B$3,'Form 4562'!$B$15,1)</f>
      </c>
      <c r="L156" s="2">
        <f>(T156-K156)*J156</f>
      </c>
      <c r="M156" s="2">
        <f>T156-K156-L156</f>
      </c>
      <c r="N156" s="2">
        <f>IF(R156=0,0,IF(AND(('Form 4562'!$B$3-U156+1)&gt;=1,('Form 4562'!$B$3-U156+1)&lt;=40),INDEX(Schedule!$I$156:$AV$156,1,('Form 4562'!$B$3-U156+1)),0))</f>
      </c>
      <c r="O156" s="2">
        <f>IF(R156=0,0,SUMIF(Schedule!$I$1:$AV$1,"&lt;="&amp;('Form 4562'!$B$3-U156+1),Schedule!$I$156:$AV$156))</f>
      </c>
      <c r="P156" s="2">
        <f>T156-O156-(K156-AF156)</f>
      </c>
      <c r="R156">
        <f>IF(AND(ISNUMBER(B156),ISNUMBER(C156)),IF(C156&gt;0,1,0),0)</f>
      </c>
      <c r="S156">
        <f>IF(ISNUMBER(E156),MIN(1,MAX(0,E156)),1)</f>
      </c>
      <c r="T156">
        <f>IF(R156=1,C156*S156,0)</f>
      </c>
      <c r="U156">
        <f>IF(R156=1,YEAR(B156),0)</f>
      </c>
      <c r="V156">
        <f>IF(OR(D156=27.5,D156=39),1,0)</f>
      </c>
      <c r="W156">
        <f>IF(AND(AE156=1,S156&lt;=0.5),1,0)</f>
      </c>
      <c r="X156">
        <f>IF(F156="Car",1,0)</f>
      </c>
      <c r="Y156">
        <f>IF(AND(R156=1,OR(V156=0,AND(D156=39,IF(ISNUMBER(G156),G156,0)&gt;0)),W156=0,S156&gt;0.5),1,0)</f>
      </c>
      <c r="Z156">
        <f>IF(X156=1,IF(J156&gt;0,Limits!$B$5,Limits!$B$6)*S156,0)</f>
      </c>
      <c r="AA156">
        <f>IF(Y156=1,MIN(IF(ISNUMBER(G156),MAX(0,G156),0),T156,IF(F156="SUV",Limits!$B$4,T156),IF(X156=1,Z156,T156)),0)</f>
      </c>
      <c r="AB156">
        <f>IF(AND(R156=1,V156=0),T156-K156,0)</f>
      </c>
      <c r="AC156">
        <f>IF(R156=1,IF(MONTH(B156)&gt;=10,1,0),0)</f>
      </c>
      <c r="AD156">
        <f>IF(R156=0,"",IF(V156=1,D156&amp;"-MM"&amp;MONTH(B156),IF(W156=1,"ADS",D156&amp;"")&amp;"-"&amp;IF(I156="MQ","MQ"&amp;ROUNDUP(MONTH(B156)/3,0),"HY")))</f>
      </c>
      <c r="AE156">
        <f>IF(OR(F156="",F156="No"),0,1)</f>
      </c>
      <c r="AF156">
        <f>K156*IF(U156='Form 4562'!$B$3,'Form 4562'!$B$16,1)</f>
      </c>
    </row>
    <row r="157" spans="1:32" x14ac:dyDescent="0.25">
      <c r="B157" s="1"/>
      <c r="C157" s="2"/>
      <c r="E157" s="3"/>
      <c r="G157" s="2"/>
      <c r="I157">
        <f>IF(R157=0,"",IF(V157=1,"MM",IF(IFERROR(SUMPRODUCT(($U$2:$U$201=U157)*$AB$2:$AB$201*$AC$2:$AC$201)/SUMPRODUCT(($U$2:$U$201=U157)*$AB$2:$AB$201),0)&gt;0.4,"MQ","HY")))</f>
      </c>
      <c r="J157" s="3">
        <f>IF(OR(R157=0,V157=1,W157=1),0,IF(ISNUMBER(H157),H157,IF(H157="No",0,IFERROR(VLOOKUP(B157,Limits!$D$2:$E$9,2,1),0))))</f>
      </c>
      <c r="K157" s="2">
        <f>AA157*IF(U157='Form 4562'!$B$3,'Form 4562'!$B$15,1)</f>
      </c>
      <c r="L157" s="2">
        <f>(T157-K157)*J157</f>
      </c>
      <c r="M157" s="2">
        <f>T157-K157-L157</f>
      </c>
      <c r="N157" s="2">
        <f>IF(R157=0,0,IF(AND(('Form 4562'!$B$3-U157+1)&gt;=1,('Form 4562'!$B$3-U157+1)&lt;=40),INDEX(Schedule!$I$157:$AV$157,1,('Form 4562'!$B$3-U157+1)),0))</f>
      </c>
      <c r="O157" s="2">
        <f>IF(R157=0,0,SUMIF(Schedule!$I$1:$AV$1,"&lt;="&amp;('Form 4562'!$B$3-U157+1),Schedule!$I$157:$AV$157))</f>
      </c>
      <c r="P157" s="2">
        <f>T157-O157-(K157-AF157)</f>
      </c>
      <c r="R157">
        <f>IF(AND(ISNUMBER(B157),ISNUMBER(C157)),IF(C157&gt;0,1,0),0)</f>
      </c>
      <c r="S157">
        <f>IF(ISNUMBER(E157),MIN(1,MAX(0,E157)),1)</f>
      </c>
      <c r="T157">
        <f>IF(R157=1,C157*S157,0)</f>
      </c>
      <c r="U157">
        <f>IF(R157=1,YEAR(B157),0)</f>
      </c>
      <c r="V157">
        <f>IF(OR(D157=27.5,D157=39),1,0)</f>
      </c>
      <c r="W157">
        <f>IF(AND(AE157=1,S157&lt;=0.5),1,0)</f>
      </c>
      <c r="X157">
        <f>IF(F157="Car",1,0)</f>
      </c>
      <c r="Y157">
        <f>IF(AND(R157=1,OR(V157=0,AND(D157=39,IF(ISNUMBER(G157),G157,0)&gt;0)),W157=0,S157&gt;0.5),1,0)</f>
      </c>
      <c r="Z157">
        <f>IF(X157=1,IF(J157&gt;0,Limits!$B$5,Limits!$B$6)*S157,0)</f>
      </c>
      <c r="AA157">
        <f>IF(Y157=1,MIN(IF(ISNUMBER(G157),MAX(0,G157),0),T157,IF(F157="SUV",Limits!$B$4,T157),IF(X157=1,Z157,T157)),0)</f>
      </c>
      <c r="AB157">
        <f>IF(AND(R157=1,V157=0),T157-K157,0)</f>
      </c>
      <c r="AC157">
        <f>IF(R157=1,IF(MONTH(B157)&gt;=10,1,0),0)</f>
      </c>
      <c r="AD157">
        <f>IF(R157=0,"",IF(V157=1,D157&amp;"-MM"&amp;MONTH(B157),IF(W157=1,"ADS",D157&amp;"")&amp;"-"&amp;IF(I157="MQ","MQ"&amp;ROUNDUP(MONTH(B157)/3,0),"HY")))</f>
      </c>
      <c r="AE157">
        <f>IF(OR(F157="",F157="No"),0,1)</f>
      </c>
      <c r="AF157">
        <f>K157*IF(U157='Form 4562'!$B$3,'Form 4562'!$B$16,1)</f>
      </c>
    </row>
    <row r="158" spans="1:32" x14ac:dyDescent="0.25">
      <c r="B158" s="1"/>
      <c r="C158" s="2"/>
      <c r="E158" s="3"/>
      <c r="G158" s="2"/>
      <c r="I158">
        <f>IF(R158=0,"",IF(V158=1,"MM",IF(IFERROR(SUMPRODUCT(($U$2:$U$201=U158)*$AB$2:$AB$201*$AC$2:$AC$201)/SUMPRODUCT(($U$2:$U$201=U158)*$AB$2:$AB$201),0)&gt;0.4,"MQ","HY")))</f>
      </c>
      <c r="J158" s="3">
        <f>IF(OR(R158=0,V158=1,W158=1),0,IF(ISNUMBER(H158),H158,IF(H158="No",0,IFERROR(VLOOKUP(B158,Limits!$D$2:$E$9,2,1),0))))</f>
      </c>
      <c r="K158" s="2">
        <f>AA158*IF(U158='Form 4562'!$B$3,'Form 4562'!$B$15,1)</f>
      </c>
      <c r="L158" s="2">
        <f>(T158-K158)*J158</f>
      </c>
      <c r="M158" s="2">
        <f>T158-K158-L158</f>
      </c>
      <c r="N158" s="2">
        <f>IF(R158=0,0,IF(AND(('Form 4562'!$B$3-U158+1)&gt;=1,('Form 4562'!$B$3-U158+1)&lt;=40),INDEX(Schedule!$I$158:$AV$158,1,('Form 4562'!$B$3-U158+1)),0))</f>
      </c>
      <c r="O158" s="2">
        <f>IF(R158=0,0,SUMIF(Schedule!$I$1:$AV$1,"&lt;="&amp;('Form 4562'!$B$3-U158+1),Schedule!$I$158:$AV$158))</f>
      </c>
      <c r="P158" s="2">
        <f>T158-O158-(K158-AF158)</f>
      </c>
      <c r="R158">
        <f>IF(AND(ISNUMBER(B158),ISNUMBER(C158)),IF(C158&gt;0,1,0),0)</f>
      </c>
      <c r="S158">
        <f>IF(ISNUMBER(E158),MIN(1,MAX(0,E158)),1)</f>
      </c>
      <c r="T158">
        <f>IF(R158=1,C158*S158,0)</f>
      </c>
      <c r="U158">
        <f>IF(R158=1,YEAR(B158),0)</f>
      </c>
      <c r="V158">
        <f>IF(OR(D158=27.5,D158=39),1,0)</f>
      </c>
      <c r="W158">
        <f>IF(AND(AE158=1,S158&lt;=0.5),1,0)</f>
      </c>
      <c r="X158">
        <f>IF(F158="Car",1,0)</f>
      </c>
      <c r="Y158">
        <f>IF(AND(R158=1,OR(V158=0,AND(D158=39,IF(ISNUMBER(G158),G158,0)&gt;0)),W158=0,S158&gt;0.5),1,0)</f>
      </c>
      <c r="Z158">
        <f>IF(X158=1,IF(J158&gt;0,Limits!$B$5,Limits!$B$6)*S158,0)</f>
      </c>
      <c r="AA158">
        <f>IF(Y158=1,MIN(IF(ISNUMBER(G158),MAX(0,G158),0),T158,IF(F158="SUV",Limits!$B$4,T158),IF(X158=1,Z158,T158)),0)</f>
      </c>
      <c r="AB158">
        <f>IF(AND(R158=1,V158=0),T158-K158,0)</f>
      </c>
      <c r="AC158">
        <f>IF(R158=1,IF(MONTH(B158)&gt;=10,1,0),0)</f>
      </c>
      <c r="AD158">
        <f>IF(R158=0,"",IF(V158=1,D158&amp;"-MM"&amp;MONTH(B158),IF(W158=1,"ADS",D158&amp;"")&amp;"-"&amp;IF(I158="MQ","MQ"&amp;ROUNDUP(MONTH(B158)/3,0),"HY")))</f>
      </c>
      <c r="AE158">
        <f>IF(OR(F158="",F158="No"),0,1)</f>
      </c>
      <c r="AF158">
        <f>K158*IF(U158='Form 4562'!$B$3,'Form 4562'!$B$16,1)</f>
      </c>
    </row>
    <row r="159" spans="1:32" x14ac:dyDescent="0.25">
      <c r="B159" s="1"/>
      <c r="C159" s="2"/>
      <c r="E159" s="3"/>
      <c r="G159" s="2"/>
      <c r="I159">
        <f>IF(R159=0,"",IF(V159=1,"MM",IF(IFERROR(SUMPRODUCT(($U$2:$U$201=U159)*$AB$2:$AB$201*$AC$2:$AC$201)/SUMPRODUCT(($U$2:$U$201=U159)*$AB$2:$AB$201),0)&gt;0.4,"MQ","HY")))</f>
      </c>
      <c r="J159" s="3">
        <f>IF(OR(R159=0,V159=1,W159=1),0,IF(ISNUMBER(H159),H159,IF(H159="No",0,IFERROR(VLOOKUP(B159,Limits!$D$2:$E$9,2,1),0))))</f>
      </c>
      <c r="K159" s="2">
        <f>AA159*IF(U159='Form 4562'!$B$3,'Form 4562'!$B$15,1)</f>
      </c>
      <c r="L159" s="2">
        <f>(T159-K159)*J159</f>
      </c>
      <c r="M159" s="2">
        <f>T159-K159-L159</f>
      </c>
      <c r="N159" s="2">
        <f>IF(R159=0,0,IF(AND(('Form 4562'!$B$3-U159+1)&gt;=1,('Form 4562'!$B$3-U159+1)&lt;=40),INDEX(Schedule!$I$159:$AV$159,1,('Form 4562'!$B$3-U159+1)),0))</f>
      </c>
      <c r="O159" s="2">
        <f>IF(R159=0,0,SUMIF(Schedule!$I$1:$AV$1,"&lt;="&amp;('Form 4562'!$B$3-U159+1),Schedule!$I$159:$AV$159))</f>
      </c>
      <c r="P159" s="2">
        <f>T159-O159-(K159-AF159)</f>
      </c>
      <c r="R159">
        <f>IF(AND(ISNUMBER(B159),ISNUMBER(C159)),IF(C159&gt;0,1,0),0)</f>
      </c>
      <c r="S159">
        <f>IF(ISNUMBER(E159),MIN(1,MAX(0,E159)),1)</f>
      </c>
      <c r="T159">
        <f>IF(R159=1,C159*S159,0)</f>
      </c>
      <c r="U159">
        <f>IF(R159=1,YEAR(B159),0)</f>
      </c>
      <c r="V159">
        <f>IF(OR(D159=27.5,D159=39),1,0)</f>
      </c>
      <c r="W159">
        <f>IF(AND(AE159=1,S159&lt;=0.5),1,0)</f>
      </c>
      <c r="X159">
        <f>IF(F159="Car",1,0)</f>
      </c>
      <c r="Y159">
        <f>IF(AND(R159=1,OR(V159=0,AND(D159=39,IF(ISNUMBER(G159),G159,0)&gt;0)),W159=0,S159&gt;0.5),1,0)</f>
      </c>
      <c r="Z159">
        <f>IF(X159=1,IF(J159&gt;0,Limits!$B$5,Limits!$B$6)*S159,0)</f>
      </c>
      <c r="AA159">
        <f>IF(Y159=1,MIN(IF(ISNUMBER(G159),MAX(0,G159),0),T159,IF(F159="SUV",Limits!$B$4,T159),IF(X159=1,Z159,T159)),0)</f>
      </c>
      <c r="AB159">
        <f>IF(AND(R159=1,V159=0),T159-K159,0)</f>
      </c>
      <c r="AC159">
        <f>IF(R159=1,IF(MONTH(B159)&gt;=10,1,0),0)</f>
      </c>
      <c r="AD159">
        <f>IF(R159=0,"",IF(V159=1,D159&amp;"-MM"&amp;MONTH(B159),IF(W159=1,"ADS",D159&amp;"")&amp;"-"&amp;IF(I159="MQ","MQ"&amp;ROUNDUP(MONTH(B159)/3,0),"HY")))</f>
      </c>
      <c r="AE159">
        <f>IF(OR(F159="",F159="No"),0,1)</f>
      </c>
      <c r="AF159">
        <f>K159*IF(U159='Form 4562'!$B$3,'Form 4562'!$B$16,1)</f>
      </c>
    </row>
    <row r="160" spans="1:32" x14ac:dyDescent="0.25">
      <c r="B160" s="1"/>
      <c r="C160" s="2"/>
      <c r="E160" s="3"/>
      <c r="G160" s="2"/>
      <c r="I160">
        <f>IF(R160=0,"",IF(V160=1,"MM",IF(IFERROR(SUMPRODUCT(($U$2:$U$201=U160)*$AB$2:$AB$201*$AC$2:$AC$201)/SUMPRODUCT(($U$2:$U$201=U160)*$AB$2:$AB$201),0)&gt;0.4,"MQ","HY")))</f>
      </c>
      <c r="J160" s="3">
        <f>IF(OR(R160=0,V160=1,W160=1),0,IF(ISNUMBER(H160),H160,IF(H160="No",0,IFERROR(VLOOKUP(B160,Limits!$D$2:$E$9,2,1),0))))</f>
      </c>
      <c r="K160" s="2">
        <f>AA160*IF(U160='Form 4562'!$B$3,'Form 4562'!$B$15,1)</f>
      </c>
      <c r="L160" s="2">
        <f>(T160-K160)*J160</f>
      </c>
      <c r="M160" s="2">
        <f>T160-K160-L160</f>
      </c>
      <c r="N160" s="2">
        <f>IF(R160=0,0,IF(AND(('Form 4562'!$B$3-U160+1)&gt;=1,('Form 4562'!$B$3-U160+1)&lt;=40),INDEX(Schedule!$I$160:$AV$160,1,('Form 4562'!$B$3-U160+1)),0))</f>
      </c>
      <c r="O160" s="2">
        <f>IF(R160=0,0,SUMIF(Schedule!$I$1:$AV$1,"&lt;="&amp;('Form 4562'!$B$3-U160+1),Schedule!$I$160:$AV$160))</f>
      </c>
      <c r="P160" s="2">
        <f>T160-O160-(K160-AF160)</f>
      </c>
      <c r="R160">
        <f>IF(AND(ISNUMBER(B160),ISNUMBER(C160)),IF(C160&gt;0,1,0),0)</f>
      </c>
      <c r="S160">
        <f>IF(ISNUMBER(E160),MIN(1,MAX(0,E160)),1)</f>
      </c>
      <c r="T160">
        <f>IF(R160=1,C160*S160,0)</f>
      </c>
      <c r="U160">
        <f>IF(R160=1,YEAR(B160),0)</f>
      </c>
      <c r="V160">
        <f>IF(OR(D160=27.5,D160=39),1,0)</f>
      </c>
      <c r="W160">
        <f>IF(AND(AE160=1,S160&lt;=0.5),1,0)</f>
      </c>
      <c r="X160">
        <f>IF(F160="Car",1,0)</f>
      </c>
      <c r="Y160">
        <f>IF(AND(R160=1,OR(V160=0,AND(D160=39,IF(ISNUMBER(G160),G160,0)&gt;0)),W160=0,S160&gt;0.5),1,0)</f>
      </c>
      <c r="Z160">
        <f>IF(X160=1,IF(J160&gt;0,Limits!$B$5,Limits!$B$6)*S160,0)</f>
      </c>
      <c r="AA160">
        <f>IF(Y160=1,MIN(IF(ISNUMBER(G160),MAX(0,G160),0),T160,IF(F160="SUV",Limits!$B$4,T160),IF(X160=1,Z160,T160)),0)</f>
      </c>
      <c r="AB160">
        <f>IF(AND(R160=1,V160=0),T160-K160,0)</f>
      </c>
      <c r="AC160">
        <f>IF(R160=1,IF(MONTH(B160)&gt;=10,1,0),0)</f>
      </c>
      <c r="AD160">
        <f>IF(R160=0,"",IF(V160=1,D160&amp;"-MM"&amp;MONTH(B160),IF(W160=1,"ADS",D160&amp;"")&amp;"-"&amp;IF(I160="MQ","MQ"&amp;ROUNDUP(MONTH(B160)/3,0),"HY")))</f>
      </c>
      <c r="AE160">
        <f>IF(OR(F160="",F160="No"),0,1)</f>
      </c>
      <c r="AF160">
        <f>K160*IF(U160='Form 4562'!$B$3,'Form 4562'!$B$16,1)</f>
      </c>
    </row>
    <row r="161" spans="1:32" x14ac:dyDescent="0.25">
      <c r="B161" s="1"/>
      <c r="C161" s="2"/>
      <c r="E161" s="3"/>
      <c r="G161" s="2"/>
      <c r="I161">
        <f>IF(R161=0,"",IF(V161=1,"MM",IF(IFERROR(SUMPRODUCT(($U$2:$U$201=U161)*$AB$2:$AB$201*$AC$2:$AC$201)/SUMPRODUCT(($U$2:$U$201=U161)*$AB$2:$AB$201),0)&gt;0.4,"MQ","HY")))</f>
      </c>
      <c r="J161" s="3">
        <f>IF(OR(R161=0,V161=1,W161=1),0,IF(ISNUMBER(H161),H161,IF(H161="No",0,IFERROR(VLOOKUP(B161,Limits!$D$2:$E$9,2,1),0))))</f>
      </c>
      <c r="K161" s="2">
        <f>AA161*IF(U161='Form 4562'!$B$3,'Form 4562'!$B$15,1)</f>
      </c>
      <c r="L161" s="2">
        <f>(T161-K161)*J161</f>
      </c>
      <c r="M161" s="2">
        <f>T161-K161-L161</f>
      </c>
      <c r="N161" s="2">
        <f>IF(R161=0,0,IF(AND(('Form 4562'!$B$3-U161+1)&gt;=1,('Form 4562'!$B$3-U161+1)&lt;=40),INDEX(Schedule!$I$161:$AV$161,1,('Form 4562'!$B$3-U161+1)),0))</f>
      </c>
      <c r="O161" s="2">
        <f>IF(R161=0,0,SUMIF(Schedule!$I$1:$AV$1,"&lt;="&amp;('Form 4562'!$B$3-U161+1),Schedule!$I$161:$AV$161))</f>
      </c>
      <c r="P161" s="2">
        <f>T161-O161-(K161-AF161)</f>
      </c>
      <c r="R161">
        <f>IF(AND(ISNUMBER(B161),ISNUMBER(C161)),IF(C161&gt;0,1,0),0)</f>
      </c>
      <c r="S161">
        <f>IF(ISNUMBER(E161),MIN(1,MAX(0,E161)),1)</f>
      </c>
      <c r="T161">
        <f>IF(R161=1,C161*S161,0)</f>
      </c>
      <c r="U161">
        <f>IF(R161=1,YEAR(B161),0)</f>
      </c>
      <c r="V161">
        <f>IF(OR(D161=27.5,D161=39),1,0)</f>
      </c>
      <c r="W161">
        <f>IF(AND(AE161=1,S161&lt;=0.5),1,0)</f>
      </c>
      <c r="X161">
        <f>IF(F161="Car",1,0)</f>
      </c>
      <c r="Y161">
        <f>IF(AND(R161=1,OR(V161=0,AND(D161=39,IF(ISNUMBER(G161),G161,0)&gt;0)),W161=0,S161&gt;0.5),1,0)</f>
      </c>
      <c r="Z161">
        <f>IF(X161=1,IF(J161&gt;0,Limits!$B$5,Limits!$B$6)*S161,0)</f>
      </c>
      <c r="AA161">
        <f>IF(Y161=1,MIN(IF(ISNUMBER(G161),MAX(0,G161),0),T161,IF(F161="SUV",Limits!$B$4,T161),IF(X161=1,Z161,T161)),0)</f>
      </c>
      <c r="AB161">
        <f>IF(AND(R161=1,V161=0),T161-K161,0)</f>
      </c>
      <c r="AC161">
        <f>IF(R161=1,IF(MONTH(B161)&gt;=10,1,0),0)</f>
      </c>
      <c r="AD161">
        <f>IF(R161=0,"",IF(V161=1,D161&amp;"-MM"&amp;MONTH(B161),IF(W161=1,"ADS",D161&amp;"")&amp;"-"&amp;IF(I161="MQ","MQ"&amp;ROUNDUP(MONTH(B161)/3,0),"HY")))</f>
      </c>
      <c r="AE161">
        <f>IF(OR(F161="",F161="No"),0,1)</f>
      </c>
      <c r="AF161">
        <f>K161*IF(U161='Form 4562'!$B$3,'Form 4562'!$B$16,1)</f>
      </c>
    </row>
    <row r="162" spans="1:32" x14ac:dyDescent="0.25">
      <c r="B162" s="1"/>
      <c r="C162" s="2"/>
      <c r="E162" s="3"/>
      <c r="G162" s="2"/>
      <c r="I162">
        <f>IF(R162=0,"",IF(V162=1,"MM",IF(IFERROR(SUMPRODUCT(($U$2:$U$201=U162)*$AB$2:$AB$201*$AC$2:$AC$201)/SUMPRODUCT(($U$2:$U$201=U162)*$AB$2:$AB$201),0)&gt;0.4,"MQ","HY")))</f>
      </c>
      <c r="J162" s="3">
        <f>IF(OR(R162=0,V162=1,W162=1),0,IF(ISNUMBER(H162),H162,IF(H162="No",0,IFERROR(VLOOKUP(B162,Limits!$D$2:$E$9,2,1),0))))</f>
      </c>
      <c r="K162" s="2">
        <f>AA162*IF(U162='Form 4562'!$B$3,'Form 4562'!$B$15,1)</f>
      </c>
      <c r="L162" s="2">
        <f>(T162-K162)*J162</f>
      </c>
      <c r="M162" s="2">
        <f>T162-K162-L162</f>
      </c>
      <c r="N162" s="2">
        <f>IF(R162=0,0,IF(AND(('Form 4562'!$B$3-U162+1)&gt;=1,('Form 4562'!$B$3-U162+1)&lt;=40),INDEX(Schedule!$I$162:$AV$162,1,('Form 4562'!$B$3-U162+1)),0))</f>
      </c>
      <c r="O162" s="2">
        <f>IF(R162=0,0,SUMIF(Schedule!$I$1:$AV$1,"&lt;="&amp;('Form 4562'!$B$3-U162+1),Schedule!$I$162:$AV$162))</f>
      </c>
      <c r="P162" s="2">
        <f>T162-O162-(K162-AF162)</f>
      </c>
      <c r="R162">
        <f>IF(AND(ISNUMBER(B162),ISNUMBER(C162)),IF(C162&gt;0,1,0),0)</f>
      </c>
      <c r="S162">
        <f>IF(ISNUMBER(E162),MIN(1,MAX(0,E162)),1)</f>
      </c>
      <c r="T162">
        <f>IF(R162=1,C162*S162,0)</f>
      </c>
      <c r="U162">
        <f>IF(R162=1,YEAR(B162),0)</f>
      </c>
      <c r="V162">
        <f>IF(OR(D162=27.5,D162=39),1,0)</f>
      </c>
      <c r="W162">
        <f>IF(AND(AE162=1,S162&lt;=0.5),1,0)</f>
      </c>
      <c r="X162">
        <f>IF(F162="Car",1,0)</f>
      </c>
      <c r="Y162">
        <f>IF(AND(R162=1,OR(V162=0,AND(D162=39,IF(ISNUMBER(G162),G162,0)&gt;0)),W162=0,S162&gt;0.5),1,0)</f>
      </c>
      <c r="Z162">
        <f>IF(X162=1,IF(J162&gt;0,Limits!$B$5,Limits!$B$6)*S162,0)</f>
      </c>
      <c r="AA162">
        <f>IF(Y162=1,MIN(IF(ISNUMBER(G162),MAX(0,G162),0),T162,IF(F162="SUV",Limits!$B$4,T162),IF(X162=1,Z162,T162)),0)</f>
      </c>
      <c r="AB162">
        <f>IF(AND(R162=1,V162=0),T162-K162,0)</f>
      </c>
      <c r="AC162">
        <f>IF(R162=1,IF(MONTH(B162)&gt;=10,1,0),0)</f>
      </c>
      <c r="AD162">
        <f>IF(R162=0,"",IF(V162=1,D162&amp;"-MM"&amp;MONTH(B162),IF(W162=1,"ADS",D162&amp;"")&amp;"-"&amp;IF(I162="MQ","MQ"&amp;ROUNDUP(MONTH(B162)/3,0),"HY")))</f>
      </c>
      <c r="AE162">
        <f>IF(OR(F162="",F162="No"),0,1)</f>
      </c>
      <c r="AF162">
        <f>K162*IF(U162='Form 4562'!$B$3,'Form 4562'!$B$16,1)</f>
      </c>
    </row>
    <row r="163" spans="1:32" x14ac:dyDescent="0.25">
      <c r="B163" s="1"/>
      <c r="C163" s="2"/>
      <c r="E163" s="3"/>
      <c r="G163" s="2"/>
      <c r="I163">
        <f>IF(R163=0,"",IF(V163=1,"MM",IF(IFERROR(SUMPRODUCT(($U$2:$U$201=U163)*$AB$2:$AB$201*$AC$2:$AC$201)/SUMPRODUCT(($U$2:$U$201=U163)*$AB$2:$AB$201),0)&gt;0.4,"MQ","HY")))</f>
      </c>
      <c r="J163" s="3">
        <f>IF(OR(R163=0,V163=1,W163=1),0,IF(ISNUMBER(H163),H163,IF(H163="No",0,IFERROR(VLOOKUP(B163,Limits!$D$2:$E$9,2,1),0))))</f>
      </c>
      <c r="K163" s="2">
        <f>AA163*IF(U163='Form 4562'!$B$3,'Form 4562'!$B$15,1)</f>
      </c>
      <c r="L163" s="2">
        <f>(T163-K163)*J163</f>
      </c>
      <c r="M163" s="2">
        <f>T163-K163-L163</f>
      </c>
      <c r="N163" s="2">
        <f>IF(R163=0,0,IF(AND(('Form 4562'!$B$3-U163+1)&gt;=1,('Form 4562'!$B$3-U163+1)&lt;=40),INDEX(Schedule!$I$163:$AV$163,1,('Form 4562'!$B$3-U163+1)),0))</f>
      </c>
      <c r="O163" s="2">
        <f>IF(R163=0,0,SUMIF(Schedule!$I$1:$AV$1,"&lt;="&amp;('Form 4562'!$B$3-U163+1),Schedule!$I$163:$AV$163))</f>
      </c>
      <c r="P163" s="2">
        <f>T163-O163-(K163-AF163)</f>
      </c>
      <c r="R163">
        <f>IF(AND(ISNUMBER(B163),ISNUMBER(C163)),IF(C163&gt;0,1,0),0)</f>
      </c>
      <c r="S163">
        <f>IF(ISNUMBER(E163),MIN(1,MAX(0,E163)),1)</f>
      </c>
      <c r="T163">
        <f>IF(R163=1,C163*S163,0)</f>
      </c>
      <c r="U163">
        <f>IF(R163=1,YEAR(B163),0)</f>
      </c>
      <c r="V163">
        <f>IF(OR(D163=27.5,D163=39),1,0)</f>
      </c>
      <c r="W163">
        <f>IF(AND(AE163=1,S163&lt;=0.5),1,0)</f>
      </c>
      <c r="X163">
        <f>IF(F163="Car",1,0)</f>
      </c>
      <c r="Y163">
        <f>IF(AND(R163=1,OR(V163=0,AND(D163=39,IF(ISNUMBER(G163),G163,0)&gt;0)),W163=0,S163&gt;0.5),1,0)</f>
      </c>
      <c r="Z163">
        <f>IF(X163=1,IF(J163&gt;0,Limits!$B$5,Limits!$B$6)*S163,0)</f>
      </c>
      <c r="AA163">
        <f>IF(Y163=1,MIN(IF(ISNUMBER(G163),MAX(0,G163),0),T163,IF(F163="SUV",Limits!$B$4,T163),IF(X163=1,Z163,T163)),0)</f>
      </c>
      <c r="AB163">
        <f>IF(AND(R163=1,V163=0),T163-K163,0)</f>
      </c>
      <c r="AC163">
        <f>IF(R163=1,IF(MONTH(B163)&gt;=10,1,0),0)</f>
      </c>
      <c r="AD163">
        <f>IF(R163=0,"",IF(V163=1,D163&amp;"-MM"&amp;MONTH(B163),IF(W163=1,"ADS",D163&amp;"")&amp;"-"&amp;IF(I163="MQ","MQ"&amp;ROUNDUP(MONTH(B163)/3,0),"HY")))</f>
      </c>
      <c r="AE163">
        <f>IF(OR(F163="",F163="No"),0,1)</f>
      </c>
      <c r="AF163">
        <f>K163*IF(U163='Form 4562'!$B$3,'Form 4562'!$B$16,1)</f>
      </c>
    </row>
    <row r="164" spans="1:32" x14ac:dyDescent="0.25">
      <c r="B164" s="1"/>
      <c r="C164" s="2"/>
      <c r="E164" s="3"/>
      <c r="G164" s="2"/>
      <c r="I164">
        <f>IF(R164=0,"",IF(V164=1,"MM",IF(IFERROR(SUMPRODUCT(($U$2:$U$201=U164)*$AB$2:$AB$201*$AC$2:$AC$201)/SUMPRODUCT(($U$2:$U$201=U164)*$AB$2:$AB$201),0)&gt;0.4,"MQ","HY")))</f>
      </c>
      <c r="J164" s="3">
        <f>IF(OR(R164=0,V164=1,W164=1),0,IF(ISNUMBER(H164),H164,IF(H164="No",0,IFERROR(VLOOKUP(B164,Limits!$D$2:$E$9,2,1),0))))</f>
      </c>
      <c r="K164" s="2">
        <f>AA164*IF(U164='Form 4562'!$B$3,'Form 4562'!$B$15,1)</f>
      </c>
      <c r="L164" s="2">
        <f>(T164-K164)*J164</f>
      </c>
      <c r="M164" s="2">
        <f>T164-K164-L164</f>
      </c>
      <c r="N164" s="2">
        <f>IF(R164=0,0,IF(AND(('Form 4562'!$B$3-U164+1)&gt;=1,('Form 4562'!$B$3-U164+1)&lt;=40),INDEX(Schedule!$I$164:$AV$164,1,('Form 4562'!$B$3-U164+1)),0))</f>
      </c>
      <c r="O164" s="2">
        <f>IF(R164=0,0,SUMIF(Schedule!$I$1:$AV$1,"&lt;="&amp;('Form 4562'!$B$3-U164+1),Schedule!$I$164:$AV$164))</f>
      </c>
      <c r="P164" s="2">
        <f>T164-O164-(K164-AF164)</f>
      </c>
      <c r="R164">
        <f>IF(AND(ISNUMBER(B164),ISNUMBER(C164)),IF(C164&gt;0,1,0),0)</f>
      </c>
      <c r="S164">
        <f>IF(ISNUMBER(E164),MIN(1,MAX(0,E164)),1)</f>
      </c>
      <c r="T164">
        <f>IF(R164=1,C164*S164,0)</f>
      </c>
      <c r="U164">
        <f>IF(R164=1,YEAR(B164),0)</f>
      </c>
      <c r="V164">
        <f>IF(OR(D164=27.5,D164=39),1,0)</f>
      </c>
      <c r="W164">
        <f>IF(AND(AE164=1,S164&lt;=0.5),1,0)</f>
      </c>
      <c r="X164">
        <f>IF(F164="Car",1,0)</f>
      </c>
      <c r="Y164">
        <f>IF(AND(R164=1,OR(V164=0,AND(D164=39,IF(ISNUMBER(G164),G164,0)&gt;0)),W164=0,S164&gt;0.5),1,0)</f>
      </c>
      <c r="Z164">
        <f>IF(X164=1,IF(J164&gt;0,Limits!$B$5,Limits!$B$6)*S164,0)</f>
      </c>
      <c r="AA164">
        <f>IF(Y164=1,MIN(IF(ISNUMBER(G164),MAX(0,G164),0),T164,IF(F164="SUV",Limits!$B$4,T164),IF(X164=1,Z164,T164)),0)</f>
      </c>
      <c r="AB164">
        <f>IF(AND(R164=1,V164=0),T164-K164,0)</f>
      </c>
      <c r="AC164">
        <f>IF(R164=1,IF(MONTH(B164)&gt;=10,1,0),0)</f>
      </c>
      <c r="AD164">
        <f>IF(R164=0,"",IF(V164=1,D164&amp;"-MM"&amp;MONTH(B164),IF(W164=1,"ADS",D164&amp;"")&amp;"-"&amp;IF(I164="MQ","MQ"&amp;ROUNDUP(MONTH(B164)/3,0),"HY")))</f>
      </c>
      <c r="AE164">
        <f>IF(OR(F164="",F164="No"),0,1)</f>
      </c>
      <c r="AF164">
        <f>K164*IF(U164='Form 4562'!$B$3,'Form 4562'!$B$16,1)</f>
      </c>
    </row>
    <row r="165" spans="1:32" x14ac:dyDescent="0.25">
      <c r="B165" s="1"/>
      <c r="C165" s="2"/>
      <c r="E165" s="3"/>
      <c r="G165" s="2"/>
      <c r="I165">
        <f>IF(R165=0,"",IF(V165=1,"MM",IF(IFERROR(SUMPRODUCT(($U$2:$U$201=U165)*$AB$2:$AB$201*$AC$2:$AC$201)/SUMPRODUCT(($U$2:$U$201=U165)*$AB$2:$AB$201),0)&gt;0.4,"MQ","HY")))</f>
      </c>
      <c r="J165" s="3">
        <f>IF(OR(R165=0,V165=1,W165=1),0,IF(ISNUMBER(H165),H165,IF(H165="No",0,IFERROR(VLOOKUP(B165,Limits!$D$2:$E$9,2,1),0))))</f>
      </c>
      <c r="K165" s="2">
        <f>AA165*IF(U165='Form 4562'!$B$3,'Form 4562'!$B$15,1)</f>
      </c>
      <c r="L165" s="2">
        <f>(T165-K165)*J165</f>
      </c>
      <c r="M165" s="2">
        <f>T165-K165-L165</f>
      </c>
      <c r="N165" s="2">
        <f>IF(R165=0,0,IF(AND(('Form 4562'!$B$3-U165+1)&gt;=1,('Form 4562'!$B$3-U165+1)&lt;=40),INDEX(Schedule!$I$165:$AV$165,1,('Form 4562'!$B$3-U165+1)),0))</f>
      </c>
      <c r="O165" s="2">
        <f>IF(R165=0,0,SUMIF(Schedule!$I$1:$AV$1,"&lt;="&amp;('Form 4562'!$B$3-U165+1),Schedule!$I$165:$AV$165))</f>
      </c>
      <c r="P165" s="2">
        <f>T165-O165-(K165-AF165)</f>
      </c>
      <c r="R165">
        <f>IF(AND(ISNUMBER(B165),ISNUMBER(C165)),IF(C165&gt;0,1,0),0)</f>
      </c>
      <c r="S165">
        <f>IF(ISNUMBER(E165),MIN(1,MAX(0,E165)),1)</f>
      </c>
      <c r="T165">
        <f>IF(R165=1,C165*S165,0)</f>
      </c>
      <c r="U165">
        <f>IF(R165=1,YEAR(B165),0)</f>
      </c>
      <c r="V165">
        <f>IF(OR(D165=27.5,D165=39),1,0)</f>
      </c>
      <c r="W165">
        <f>IF(AND(AE165=1,S165&lt;=0.5),1,0)</f>
      </c>
      <c r="X165">
        <f>IF(F165="Car",1,0)</f>
      </c>
      <c r="Y165">
        <f>IF(AND(R165=1,OR(V165=0,AND(D165=39,IF(ISNUMBER(G165),G165,0)&gt;0)),W165=0,S165&gt;0.5),1,0)</f>
      </c>
      <c r="Z165">
        <f>IF(X165=1,IF(J165&gt;0,Limits!$B$5,Limits!$B$6)*S165,0)</f>
      </c>
      <c r="AA165">
        <f>IF(Y165=1,MIN(IF(ISNUMBER(G165),MAX(0,G165),0),T165,IF(F165="SUV",Limits!$B$4,T165),IF(X165=1,Z165,T165)),0)</f>
      </c>
      <c r="AB165">
        <f>IF(AND(R165=1,V165=0),T165-K165,0)</f>
      </c>
      <c r="AC165">
        <f>IF(R165=1,IF(MONTH(B165)&gt;=10,1,0),0)</f>
      </c>
      <c r="AD165">
        <f>IF(R165=0,"",IF(V165=1,D165&amp;"-MM"&amp;MONTH(B165),IF(W165=1,"ADS",D165&amp;"")&amp;"-"&amp;IF(I165="MQ","MQ"&amp;ROUNDUP(MONTH(B165)/3,0),"HY")))</f>
      </c>
      <c r="AE165">
        <f>IF(OR(F165="",F165="No"),0,1)</f>
      </c>
      <c r="AF165">
        <f>K165*IF(U165='Form 4562'!$B$3,'Form 4562'!$B$16,1)</f>
      </c>
    </row>
    <row r="166" spans="1:32" x14ac:dyDescent="0.25">
      <c r="B166" s="1"/>
      <c r="C166" s="2"/>
      <c r="E166" s="3"/>
      <c r="G166" s="2"/>
      <c r="I166">
        <f>IF(R166=0,"",IF(V166=1,"MM",IF(IFERROR(SUMPRODUCT(($U$2:$U$201=U166)*$AB$2:$AB$201*$AC$2:$AC$201)/SUMPRODUCT(($U$2:$U$201=U166)*$AB$2:$AB$201),0)&gt;0.4,"MQ","HY")))</f>
      </c>
      <c r="J166" s="3">
        <f>IF(OR(R166=0,V166=1,W166=1),0,IF(ISNUMBER(H166),H166,IF(H166="No",0,IFERROR(VLOOKUP(B166,Limits!$D$2:$E$9,2,1),0))))</f>
      </c>
      <c r="K166" s="2">
        <f>AA166*IF(U166='Form 4562'!$B$3,'Form 4562'!$B$15,1)</f>
      </c>
      <c r="L166" s="2">
        <f>(T166-K166)*J166</f>
      </c>
      <c r="M166" s="2">
        <f>T166-K166-L166</f>
      </c>
      <c r="N166" s="2">
        <f>IF(R166=0,0,IF(AND(('Form 4562'!$B$3-U166+1)&gt;=1,('Form 4562'!$B$3-U166+1)&lt;=40),INDEX(Schedule!$I$166:$AV$166,1,('Form 4562'!$B$3-U166+1)),0))</f>
      </c>
      <c r="O166" s="2">
        <f>IF(R166=0,0,SUMIF(Schedule!$I$1:$AV$1,"&lt;="&amp;('Form 4562'!$B$3-U166+1),Schedule!$I$166:$AV$166))</f>
      </c>
      <c r="P166" s="2">
        <f>T166-O166-(K166-AF166)</f>
      </c>
      <c r="R166">
        <f>IF(AND(ISNUMBER(B166),ISNUMBER(C166)),IF(C166&gt;0,1,0),0)</f>
      </c>
      <c r="S166">
        <f>IF(ISNUMBER(E166),MIN(1,MAX(0,E166)),1)</f>
      </c>
      <c r="T166">
        <f>IF(R166=1,C166*S166,0)</f>
      </c>
      <c r="U166">
        <f>IF(R166=1,YEAR(B166),0)</f>
      </c>
      <c r="V166">
        <f>IF(OR(D166=27.5,D166=39),1,0)</f>
      </c>
      <c r="W166">
        <f>IF(AND(AE166=1,S166&lt;=0.5),1,0)</f>
      </c>
      <c r="X166">
        <f>IF(F166="Car",1,0)</f>
      </c>
      <c r="Y166">
        <f>IF(AND(R166=1,OR(V166=0,AND(D166=39,IF(ISNUMBER(G166),G166,0)&gt;0)),W166=0,S166&gt;0.5),1,0)</f>
      </c>
      <c r="Z166">
        <f>IF(X166=1,IF(J166&gt;0,Limits!$B$5,Limits!$B$6)*S166,0)</f>
      </c>
      <c r="AA166">
        <f>IF(Y166=1,MIN(IF(ISNUMBER(G166),MAX(0,G166),0),T166,IF(F166="SUV",Limits!$B$4,T166),IF(X166=1,Z166,T166)),0)</f>
      </c>
      <c r="AB166">
        <f>IF(AND(R166=1,V166=0),T166-K166,0)</f>
      </c>
      <c r="AC166">
        <f>IF(R166=1,IF(MONTH(B166)&gt;=10,1,0),0)</f>
      </c>
      <c r="AD166">
        <f>IF(R166=0,"",IF(V166=1,D166&amp;"-MM"&amp;MONTH(B166),IF(W166=1,"ADS",D166&amp;"")&amp;"-"&amp;IF(I166="MQ","MQ"&amp;ROUNDUP(MONTH(B166)/3,0),"HY")))</f>
      </c>
      <c r="AE166">
        <f>IF(OR(F166="",F166="No"),0,1)</f>
      </c>
      <c r="AF166">
        <f>K166*IF(U166='Form 4562'!$B$3,'Form 4562'!$B$16,1)</f>
      </c>
    </row>
    <row r="167" spans="1:32" x14ac:dyDescent="0.25">
      <c r="B167" s="1"/>
      <c r="C167" s="2"/>
      <c r="E167" s="3"/>
      <c r="G167" s="2"/>
      <c r="I167">
        <f>IF(R167=0,"",IF(V167=1,"MM",IF(IFERROR(SUMPRODUCT(($U$2:$U$201=U167)*$AB$2:$AB$201*$AC$2:$AC$201)/SUMPRODUCT(($U$2:$U$201=U167)*$AB$2:$AB$201),0)&gt;0.4,"MQ","HY")))</f>
      </c>
      <c r="J167" s="3">
        <f>IF(OR(R167=0,V167=1,W167=1),0,IF(ISNUMBER(H167),H167,IF(H167="No",0,IFERROR(VLOOKUP(B167,Limits!$D$2:$E$9,2,1),0))))</f>
      </c>
      <c r="K167" s="2">
        <f>AA167*IF(U167='Form 4562'!$B$3,'Form 4562'!$B$15,1)</f>
      </c>
      <c r="L167" s="2">
        <f>(T167-K167)*J167</f>
      </c>
      <c r="M167" s="2">
        <f>T167-K167-L167</f>
      </c>
      <c r="N167" s="2">
        <f>IF(R167=0,0,IF(AND(('Form 4562'!$B$3-U167+1)&gt;=1,('Form 4562'!$B$3-U167+1)&lt;=40),INDEX(Schedule!$I$167:$AV$167,1,('Form 4562'!$B$3-U167+1)),0))</f>
      </c>
      <c r="O167" s="2">
        <f>IF(R167=0,0,SUMIF(Schedule!$I$1:$AV$1,"&lt;="&amp;('Form 4562'!$B$3-U167+1),Schedule!$I$167:$AV$167))</f>
      </c>
      <c r="P167" s="2">
        <f>T167-O167-(K167-AF167)</f>
      </c>
      <c r="R167">
        <f>IF(AND(ISNUMBER(B167),ISNUMBER(C167)),IF(C167&gt;0,1,0),0)</f>
      </c>
      <c r="S167">
        <f>IF(ISNUMBER(E167),MIN(1,MAX(0,E167)),1)</f>
      </c>
      <c r="T167">
        <f>IF(R167=1,C167*S167,0)</f>
      </c>
      <c r="U167">
        <f>IF(R167=1,YEAR(B167),0)</f>
      </c>
      <c r="V167">
        <f>IF(OR(D167=27.5,D167=39),1,0)</f>
      </c>
      <c r="W167">
        <f>IF(AND(AE167=1,S167&lt;=0.5),1,0)</f>
      </c>
      <c r="X167">
        <f>IF(F167="Car",1,0)</f>
      </c>
      <c r="Y167">
        <f>IF(AND(R167=1,OR(V167=0,AND(D167=39,IF(ISNUMBER(G167),G167,0)&gt;0)),W167=0,S167&gt;0.5),1,0)</f>
      </c>
      <c r="Z167">
        <f>IF(X167=1,IF(J167&gt;0,Limits!$B$5,Limits!$B$6)*S167,0)</f>
      </c>
      <c r="AA167">
        <f>IF(Y167=1,MIN(IF(ISNUMBER(G167),MAX(0,G167),0),T167,IF(F167="SUV",Limits!$B$4,T167),IF(X167=1,Z167,T167)),0)</f>
      </c>
      <c r="AB167">
        <f>IF(AND(R167=1,V167=0),T167-K167,0)</f>
      </c>
      <c r="AC167">
        <f>IF(R167=1,IF(MONTH(B167)&gt;=10,1,0),0)</f>
      </c>
      <c r="AD167">
        <f>IF(R167=0,"",IF(V167=1,D167&amp;"-MM"&amp;MONTH(B167),IF(W167=1,"ADS",D167&amp;"")&amp;"-"&amp;IF(I167="MQ","MQ"&amp;ROUNDUP(MONTH(B167)/3,0),"HY")))</f>
      </c>
      <c r="AE167">
        <f>IF(OR(F167="",F167="No"),0,1)</f>
      </c>
      <c r="AF167">
        <f>K167*IF(U167='Form 4562'!$B$3,'Form 4562'!$B$16,1)</f>
      </c>
    </row>
    <row r="168" spans="1:32" x14ac:dyDescent="0.25">
      <c r="B168" s="1"/>
      <c r="C168" s="2"/>
      <c r="E168" s="3"/>
      <c r="G168" s="2"/>
      <c r="I168">
        <f>IF(R168=0,"",IF(V168=1,"MM",IF(IFERROR(SUMPRODUCT(($U$2:$U$201=U168)*$AB$2:$AB$201*$AC$2:$AC$201)/SUMPRODUCT(($U$2:$U$201=U168)*$AB$2:$AB$201),0)&gt;0.4,"MQ","HY")))</f>
      </c>
      <c r="J168" s="3">
        <f>IF(OR(R168=0,V168=1,W168=1),0,IF(ISNUMBER(H168),H168,IF(H168="No",0,IFERROR(VLOOKUP(B168,Limits!$D$2:$E$9,2,1),0))))</f>
      </c>
      <c r="K168" s="2">
        <f>AA168*IF(U168='Form 4562'!$B$3,'Form 4562'!$B$15,1)</f>
      </c>
      <c r="L168" s="2">
        <f>(T168-K168)*J168</f>
      </c>
      <c r="M168" s="2">
        <f>T168-K168-L168</f>
      </c>
      <c r="N168" s="2">
        <f>IF(R168=0,0,IF(AND(('Form 4562'!$B$3-U168+1)&gt;=1,('Form 4562'!$B$3-U168+1)&lt;=40),INDEX(Schedule!$I$168:$AV$168,1,('Form 4562'!$B$3-U168+1)),0))</f>
      </c>
      <c r="O168" s="2">
        <f>IF(R168=0,0,SUMIF(Schedule!$I$1:$AV$1,"&lt;="&amp;('Form 4562'!$B$3-U168+1),Schedule!$I$168:$AV$168))</f>
      </c>
      <c r="P168" s="2">
        <f>T168-O168-(K168-AF168)</f>
      </c>
      <c r="R168">
        <f>IF(AND(ISNUMBER(B168),ISNUMBER(C168)),IF(C168&gt;0,1,0),0)</f>
      </c>
      <c r="S168">
        <f>IF(ISNUMBER(E168),MIN(1,MAX(0,E168)),1)</f>
      </c>
      <c r="T168">
        <f>IF(R168=1,C168*S168,0)</f>
      </c>
      <c r="U168">
        <f>IF(R168=1,YEAR(B168),0)</f>
      </c>
      <c r="V168">
        <f>IF(OR(D168=27.5,D168=39),1,0)</f>
      </c>
      <c r="W168">
        <f>IF(AND(AE168=1,S168&lt;=0.5),1,0)</f>
      </c>
      <c r="X168">
        <f>IF(F168="Car",1,0)</f>
      </c>
      <c r="Y168">
        <f>IF(AND(R168=1,OR(V168=0,AND(D168=39,IF(ISNUMBER(G168),G168,0)&gt;0)),W168=0,S168&gt;0.5),1,0)</f>
      </c>
      <c r="Z168">
        <f>IF(X168=1,IF(J168&gt;0,Limits!$B$5,Limits!$B$6)*S168,0)</f>
      </c>
      <c r="AA168">
        <f>IF(Y168=1,MIN(IF(ISNUMBER(G168),MAX(0,G168),0),T168,IF(F168="SUV",Limits!$B$4,T168),IF(X168=1,Z168,T168)),0)</f>
      </c>
      <c r="AB168">
        <f>IF(AND(R168=1,V168=0),T168-K168,0)</f>
      </c>
      <c r="AC168">
        <f>IF(R168=1,IF(MONTH(B168)&gt;=10,1,0),0)</f>
      </c>
      <c r="AD168">
        <f>IF(R168=0,"",IF(V168=1,D168&amp;"-MM"&amp;MONTH(B168),IF(W168=1,"ADS",D168&amp;"")&amp;"-"&amp;IF(I168="MQ","MQ"&amp;ROUNDUP(MONTH(B168)/3,0),"HY")))</f>
      </c>
      <c r="AE168">
        <f>IF(OR(F168="",F168="No"),0,1)</f>
      </c>
      <c r="AF168">
        <f>K168*IF(U168='Form 4562'!$B$3,'Form 4562'!$B$16,1)</f>
      </c>
    </row>
    <row r="169" spans="1:32" x14ac:dyDescent="0.25">
      <c r="B169" s="1"/>
      <c r="C169" s="2"/>
      <c r="E169" s="3"/>
      <c r="G169" s="2"/>
      <c r="I169">
        <f>IF(R169=0,"",IF(V169=1,"MM",IF(IFERROR(SUMPRODUCT(($U$2:$U$201=U169)*$AB$2:$AB$201*$AC$2:$AC$201)/SUMPRODUCT(($U$2:$U$201=U169)*$AB$2:$AB$201),0)&gt;0.4,"MQ","HY")))</f>
      </c>
      <c r="J169" s="3">
        <f>IF(OR(R169=0,V169=1,W169=1),0,IF(ISNUMBER(H169),H169,IF(H169="No",0,IFERROR(VLOOKUP(B169,Limits!$D$2:$E$9,2,1),0))))</f>
      </c>
      <c r="K169" s="2">
        <f>AA169*IF(U169='Form 4562'!$B$3,'Form 4562'!$B$15,1)</f>
      </c>
      <c r="L169" s="2">
        <f>(T169-K169)*J169</f>
      </c>
      <c r="M169" s="2">
        <f>T169-K169-L169</f>
      </c>
      <c r="N169" s="2">
        <f>IF(R169=0,0,IF(AND(('Form 4562'!$B$3-U169+1)&gt;=1,('Form 4562'!$B$3-U169+1)&lt;=40),INDEX(Schedule!$I$169:$AV$169,1,('Form 4562'!$B$3-U169+1)),0))</f>
      </c>
      <c r="O169" s="2">
        <f>IF(R169=0,0,SUMIF(Schedule!$I$1:$AV$1,"&lt;="&amp;('Form 4562'!$B$3-U169+1),Schedule!$I$169:$AV$169))</f>
      </c>
      <c r="P169" s="2">
        <f>T169-O169-(K169-AF169)</f>
      </c>
      <c r="R169">
        <f>IF(AND(ISNUMBER(B169),ISNUMBER(C169)),IF(C169&gt;0,1,0),0)</f>
      </c>
      <c r="S169">
        <f>IF(ISNUMBER(E169),MIN(1,MAX(0,E169)),1)</f>
      </c>
      <c r="T169">
        <f>IF(R169=1,C169*S169,0)</f>
      </c>
      <c r="U169">
        <f>IF(R169=1,YEAR(B169),0)</f>
      </c>
      <c r="V169">
        <f>IF(OR(D169=27.5,D169=39),1,0)</f>
      </c>
      <c r="W169">
        <f>IF(AND(AE169=1,S169&lt;=0.5),1,0)</f>
      </c>
      <c r="X169">
        <f>IF(F169="Car",1,0)</f>
      </c>
      <c r="Y169">
        <f>IF(AND(R169=1,OR(V169=0,AND(D169=39,IF(ISNUMBER(G169),G169,0)&gt;0)),W169=0,S169&gt;0.5),1,0)</f>
      </c>
      <c r="Z169">
        <f>IF(X169=1,IF(J169&gt;0,Limits!$B$5,Limits!$B$6)*S169,0)</f>
      </c>
      <c r="AA169">
        <f>IF(Y169=1,MIN(IF(ISNUMBER(G169),MAX(0,G169),0),T169,IF(F169="SUV",Limits!$B$4,T169),IF(X169=1,Z169,T169)),0)</f>
      </c>
      <c r="AB169">
        <f>IF(AND(R169=1,V169=0),T169-K169,0)</f>
      </c>
      <c r="AC169">
        <f>IF(R169=1,IF(MONTH(B169)&gt;=10,1,0),0)</f>
      </c>
      <c r="AD169">
        <f>IF(R169=0,"",IF(V169=1,D169&amp;"-MM"&amp;MONTH(B169),IF(W169=1,"ADS",D169&amp;"")&amp;"-"&amp;IF(I169="MQ","MQ"&amp;ROUNDUP(MONTH(B169)/3,0),"HY")))</f>
      </c>
      <c r="AE169">
        <f>IF(OR(F169="",F169="No"),0,1)</f>
      </c>
      <c r="AF169">
        <f>K169*IF(U169='Form 4562'!$B$3,'Form 4562'!$B$16,1)</f>
      </c>
    </row>
    <row r="170" spans="1:32" x14ac:dyDescent="0.25">
      <c r="B170" s="1"/>
      <c r="C170" s="2"/>
      <c r="E170" s="3"/>
      <c r="G170" s="2"/>
      <c r="I170">
        <f>IF(R170=0,"",IF(V170=1,"MM",IF(IFERROR(SUMPRODUCT(($U$2:$U$201=U170)*$AB$2:$AB$201*$AC$2:$AC$201)/SUMPRODUCT(($U$2:$U$201=U170)*$AB$2:$AB$201),0)&gt;0.4,"MQ","HY")))</f>
      </c>
      <c r="J170" s="3">
        <f>IF(OR(R170=0,V170=1,W170=1),0,IF(ISNUMBER(H170),H170,IF(H170="No",0,IFERROR(VLOOKUP(B170,Limits!$D$2:$E$9,2,1),0))))</f>
      </c>
      <c r="K170" s="2">
        <f>AA170*IF(U170='Form 4562'!$B$3,'Form 4562'!$B$15,1)</f>
      </c>
      <c r="L170" s="2">
        <f>(T170-K170)*J170</f>
      </c>
      <c r="M170" s="2">
        <f>T170-K170-L170</f>
      </c>
      <c r="N170" s="2">
        <f>IF(R170=0,0,IF(AND(('Form 4562'!$B$3-U170+1)&gt;=1,('Form 4562'!$B$3-U170+1)&lt;=40),INDEX(Schedule!$I$170:$AV$170,1,('Form 4562'!$B$3-U170+1)),0))</f>
      </c>
      <c r="O170" s="2">
        <f>IF(R170=0,0,SUMIF(Schedule!$I$1:$AV$1,"&lt;="&amp;('Form 4562'!$B$3-U170+1),Schedule!$I$170:$AV$170))</f>
      </c>
      <c r="P170" s="2">
        <f>T170-O170-(K170-AF170)</f>
      </c>
      <c r="R170">
        <f>IF(AND(ISNUMBER(B170),ISNUMBER(C170)),IF(C170&gt;0,1,0),0)</f>
      </c>
      <c r="S170">
        <f>IF(ISNUMBER(E170),MIN(1,MAX(0,E170)),1)</f>
      </c>
      <c r="T170">
        <f>IF(R170=1,C170*S170,0)</f>
      </c>
      <c r="U170">
        <f>IF(R170=1,YEAR(B170),0)</f>
      </c>
      <c r="V170">
        <f>IF(OR(D170=27.5,D170=39),1,0)</f>
      </c>
      <c r="W170">
        <f>IF(AND(AE170=1,S170&lt;=0.5),1,0)</f>
      </c>
      <c r="X170">
        <f>IF(F170="Car",1,0)</f>
      </c>
      <c r="Y170">
        <f>IF(AND(R170=1,OR(V170=0,AND(D170=39,IF(ISNUMBER(G170),G170,0)&gt;0)),W170=0,S170&gt;0.5),1,0)</f>
      </c>
      <c r="Z170">
        <f>IF(X170=1,IF(J170&gt;0,Limits!$B$5,Limits!$B$6)*S170,0)</f>
      </c>
      <c r="AA170">
        <f>IF(Y170=1,MIN(IF(ISNUMBER(G170),MAX(0,G170),0),T170,IF(F170="SUV",Limits!$B$4,T170),IF(X170=1,Z170,T170)),0)</f>
      </c>
      <c r="AB170">
        <f>IF(AND(R170=1,V170=0),T170-K170,0)</f>
      </c>
      <c r="AC170">
        <f>IF(R170=1,IF(MONTH(B170)&gt;=10,1,0),0)</f>
      </c>
      <c r="AD170">
        <f>IF(R170=0,"",IF(V170=1,D170&amp;"-MM"&amp;MONTH(B170),IF(W170=1,"ADS",D170&amp;"")&amp;"-"&amp;IF(I170="MQ","MQ"&amp;ROUNDUP(MONTH(B170)/3,0),"HY")))</f>
      </c>
      <c r="AE170">
        <f>IF(OR(F170="",F170="No"),0,1)</f>
      </c>
      <c r="AF170">
        <f>K170*IF(U170='Form 4562'!$B$3,'Form 4562'!$B$16,1)</f>
      </c>
    </row>
    <row r="171" spans="1:32" x14ac:dyDescent="0.25">
      <c r="B171" s="1"/>
      <c r="C171" s="2"/>
      <c r="E171" s="3"/>
      <c r="G171" s="2"/>
      <c r="I171">
        <f>IF(R171=0,"",IF(V171=1,"MM",IF(IFERROR(SUMPRODUCT(($U$2:$U$201=U171)*$AB$2:$AB$201*$AC$2:$AC$201)/SUMPRODUCT(($U$2:$U$201=U171)*$AB$2:$AB$201),0)&gt;0.4,"MQ","HY")))</f>
      </c>
      <c r="J171" s="3">
        <f>IF(OR(R171=0,V171=1,W171=1),0,IF(ISNUMBER(H171),H171,IF(H171="No",0,IFERROR(VLOOKUP(B171,Limits!$D$2:$E$9,2,1),0))))</f>
      </c>
      <c r="K171" s="2">
        <f>AA171*IF(U171='Form 4562'!$B$3,'Form 4562'!$B$15,1)</f>
      </c>
      <c r="L171" s="2">
        <f>(T171-K171)*J171</f>
      </c>
      <c r="M171" s="2">
        <f>T171-K171-L171</f>
      </c>
      <c r="N171" s="2">
        <f>IF(R171=0,0,IF(AND(('Form 4562'!$B$3-U171+1)&gt;=1,('Form 4562'!$B$3-U171+1)&lt;=40),INDEX(Schedule!$I$171:$AV$171,1,('Form 4562'!$B$3-U171+1)),0))</f>
      </c>
      <c r="O171" s="2">
        <f>IF(R171=0,0,SUMIF(Schedule!$I$1:$AV$1,"&lt;="&amp;('Form 4562'!$B$3-U171+1),Schedule!$I$171:$AV$171))</f>
      </c>
      <c r="P171" s="2">
        <f>T171-O171-(K171-AF171)</f>
      </c>
      <c r="R171">
        <f>IF(AND(ISNUMBER(B171),ISNUMBER(C171)),IF(C171&gt;0,1,0),0)</f>
      </c>
      <c r="S171">
        <f>IF(ISNUMBER(E171),MIN(1,MAX(0,E171)),1)</f>
      </c>
      <c r="T171">
        <f>IF(R171=1,C171*S171,0)</f>
      </c>
      <c r="U171">
        <f>IF(R171=1,YEAR(B171),0)</f>
      </c>
      <c r="V171">
        <f>IF(OR(D171=27.5,D171=39),1,0)</f>
      </c>
      <c r="W171">
        <f>IF(AND(AE171=1,S171&lt;=0.5),1,0)</f>
      </c>
      <c r="X171">
        <f>IF(F171="Car",1,0)</f>
      </c>
      <c r="Y171">
        <f>IF(AND(R171=1,OR(V171=0,AND(D171=39,IF(ISNUMBER(G171),G171,0)&gt;0)),W171=0,S171&gt;0.5),1,0)</f>
      </c>
      <c r="Z171">
        <f>IF(X171=1,IF(J171&gt;0,Limits!$B$5,Limits!$B$6)*S171,0)</f>
      </c>
      <c r="AA171">
        <f>IF(Y171=1,MIN(IF(ISNUMBER(G171),MAX(0,G171),0),T171,IF(F171="SUV",Limits!$B$4,T171),IF(X171=1,Z171,T171)),0)</f>
      </c>
      <c r="AB171">
        <f>IF(AND(R171=1,V171=0),T171-K171,0)</f>
      </c>
      <c r="AC171">
        <f>IF(R171=1,IF(MONTH(B171)&gt;=10,1,0),0)</f>
      </c>
      <c r="AD171">
        <f>IF(R171=0,"",IF(V171=1,D171&amp;"-MM"&amp;MONTH(B171),IF(W171=1,"ADS",D171&amp;"")&amp;"-"&amp;IF(I171="MQ","MQ"&amp;ROUNDUP(MONTH(B171)/3,0),"HY")))</f>
      </c>
      <c r="AE171">
        <f>IF(OR(F171="",F171="No"),0,1)</f>
      </c>
      <c r="AF171">
        <f>K171*IF(U171='Form 4562'!$B$3,'Form 4562'!$B$16,1)</f>
      </c>
    </row>
    <row r="172" spans="1:32" x14ac:dyDescent="0.25">
      <c r="B172" s="1"/>
      <c r="C172" s="2"/>
      <c r="E172" s="3"/>
      <c r="G172" s="2"/>
      <c r="I172">
        <f>IF(R172=0,"",IF(V172=1,"MM",IF(IFERROR(SUMPRODUCT(($U$2:$U$201=U172)*$AB$2:$AB$201*$AC$2:$AC$201)/SUMPRODUCT(($U$2:$U$201=U172)*$AB$2:$AB$201),0)&gt;0.4,"MQ","HY")))</f>
      </c>
      <c r="J172" s="3">
        <f>IF(OR(R172=0,V172=1,W172=1),0,IF(ISNUMBER(H172),H172,IF(H172="No",0,IFERROR(VLOOKUP(B172,Limits!$D$2:$E$9,2,1),0))))</f>
      </c>
      <c r="K172" s="2">
        <f>AA172*IF(U172='Form 4562'!$B$3,'Form 4562'!$B$15,1)</f>
      </c>
      <c r="L172" s="2">
        <f>(T172-K172)*J172</f>
      </c>
      <c r="M172" s="2">
        <f>T172-K172-L172</f>
      </c>
      <c r="N172" s="2">
        <f>IF(R172=0,0,IF(AND(('Form 4562'!$B$3-U172+1)&gt;=1,('Form 4562'!$B$3-U172+1)&lt;=40),INDEX(Schedule!$I$172:$AV$172,1,('Form 4562'!$B$3-U172+1)),0))</f>
      </c>
      <c r="O172" s="2">
        <f>IF(R172=0,0,SUMIF(Schedule!$I$1:$AV$1,"&lt;="&amp;('Form 4562'!$B$3-U172+1),Schedule!$I$172:$AV$172))</f>
      </c>
      <c r="P172" s="2">
        <f>T172-O172-(K172-AF172)</f>
      </c>
      <c r="R172">
        <f>IF(AND(ISNUMBER(B172),ISNUMBER(C172)),IF(C172&gt;0,1,0),0)</f>
      </c>
      <c r="S172">
        <f>IF(ISNUMBER(E172),MIN(1,MAX(0,E172)),1)</f>
      </c>
      <c r="T172">
        <f>IF(R172=1,C172*S172,0)</f>
      </c>
      <c r="U172">
        <f>IF(R172=1,YEAR(B172),0)</f>
      </c>
      <c r="V172">
        <f>IF(OR(D172=27.5,D172=39),1,0)</f>
      </c>
      <c r="W172">
        <f>IF(AND(AE172=1,S172&lt;=0.5),1,0)</f>
      </c>
      <c r="X172">
        <f>IF(F172="Car",1,0)</f>
      </c>
      <c r="Y172">
        <f>IF(AND(R172=1,OR(V172=0,AND(D172=39,IF(ISNUMBER(G172),G172,0)&gt;0)),W172=0,S172&gt;0.5),1,0)</f>
      </c>
      <c r="Z172">
        <f>IF(X172=1,IF(J172&gt;0,Limits!$B$5,Limits!$B$6)*S172,0)</f>
      </c>
      <c r="AA172">
        <f>IF(Y172=1,MIN(IF(ISNUMBER(G172),MAX(0,G172),0),T172,IF(F172="SUV",Limits!$B$4,T172),IF(X172=1,Z172,T172)),0)</f>
      </c>
      <c r="AB172">
        <f>IF(AND(R172=1,V172=0),T172-K172,0)</f>
      </c>
      <c r="AC172">
        <f>IF(R172=1,IF(MONTH(B172)&gt;=10,1,0),0)</f>
      </c>
      <c r="AD172">
        <f>IF(R172=0,"",IF(V172=1,D172&amp;"-MM"&amp;MONTH(B172),IF(W172=1,"ADS",D172&amp;"")&amp;"-"&amp;IF(I172="MQ","MQ"&amp;ROUNDUP(MONTH(B172)/3,0),"HY")))</f>
      </c>
      <c r="AE172">
        <f>IF(OR(F172="",F172="No"),0,1)</f>
      </c>
      <c r="AF172">
        <f>K172*IF(U172='Form 4562'!$B$3,'Form 4562'!$B$16,1)</f>
      </c>
    </row>
    <row r="173" spans="1:32" x14ac:dyDescent="0.25">
      <c r="B173" s="1"/>
      <c r="C173" s="2"/>
      <c r="E173" s="3"/>
      <c r="G173" s="2"/>
      <c r="I173">
        <f>IF(R173=0,"",IF(V173=1,"MM",IF(IFERROR(SUMPRODUCT(($U$2:$U$201=U173)*$AB$2:$AB$201*$AC$2:$AC$201)/SUMPRODUCT(($U$2:$U$201=U173)*$AB$2:$AB$201),0)&gt;0.4,"MQ","HY")))</f>
      </c>
      <c r="J173" s="3">
        <f>IF(OR(R173=0,V173=1,W173=1),0,IF(ISNUMBER(H173),H173,IF(H173="No",0,IFERROR(VLOOKUP(B173,Limits!$D$2:$E$9,2,1),0))))</f>
      </c>
      <c r="K173" s="2">
        <f>AA173*IF(U173='Form 4562'!$B$3,'Form 4562'!$B$15,1)</f>
      </c>
      <c r="L173" s="2">
        <f>(T173-K173)*J173</f>
      </c>
      <c r="M173" s="2">
        <f>T173-K173-L173</f>
      </c>
      <c r="N173" s="2">
        <f>IF(R173=0,0,IF(AND(('Form 4562'!$B$3-U173+1)&gt;=1,('Form 4562'!$B$3-U173+1)&lt;=40),INDEX(Schedule!$I$173:$AV$173,1,('Form 4562'!$B$3-U173+1)),0))</f>
      </c>
      <c r="O173" s="2">
        <f>IF(R173=0,0,SUMIF(Schedule!$I$1:$AV$1,"&lt;="&amp;('Form 4562'!$B$3-U173+1),Schedule!$I$173:$AV$173))</f>
      </c>
      <c r="P173" s="2">
        <f>T173-O173-(K173-AF173)</f>
      </c>
      <c r="R173">
        <f>IF(AND(ISNUMBER(B173),ISNUMBER(C173)),IF(C173&gt;0,1,0),0)</f>
      </c>
      <c r="S173">
        <f>IF(ISNUMBER(E173),MIN(1,MAX(0,E173)),1)</f>
      </c>
      <c r="T173">
        <f>IF(R173=1,C173*S173,0)</f>
      </c>
      <c r="U173">
        <f>IF(R173=1,YEAR(B173),0)</f>
      </c>
      <c r="V173">
        <f>IF(OR(D173=27.5,D173=39),1,0)</f>
      </c>
      <c r="W173">
        <f>IF(AND(AE173=1,S173&lt;=0.5),1,0)</f>
      </c>
      <c r="X173">
        <f>IF(F173="Car",1,0)</f>
      </c>
      <c r="Y173">
        <f>IF(AND(R173=1,OR(V173=0,AND(D173=39,IF(ISNUMBER(G173),G173,0)&gt;0)),W173=0,S173&gt;0.5),1,0)</f>
      </c>
      <c r="Z173">
        <f>IF(X173=1,IF(J173&gt;0,Limits!$B$5,Limits!$B$6)*S173,0)</f>
      </c>
      <c r="AA173">
        <f>IF(Y173=1,MIN(IF(ISNUMBER(G173),MAX(0,G173),0),T173,IF(F173="SUV",Limits!$B$4,T173),IF(X173=1,Z173,T173)),0)</f>
      </c>
      <c r="AB173">
        <f>IF(AND(R173=1,V173=0),T173-K173,0)</f>
      </c>
      <c r="AC173">
        <f>IF(R173=1,IF(MONTH(B173)&gt;=10,1,0),0)</f>
      </c>
      <c r="AD173">
        <f>IF(R173=0,"",IF(V173=1,D173&amp;"-MM"&amp;MONTH(B173),IF(W173=1,"ADS",D173&amp;"")&amp;"-"&amp;IF(I173="MQ","MQ"&amp;ROUNDUP(MONTH(B173)/3,0),"HY")))</f>
      </c>
      <c r="AE173">
        <f>IF(OR(F173="",F173="No"),0,1)</f>
      </c>
      <c r="AF173">
        <f>K173*IF(U173='Form 4562'!$B$3,'Form 4562'!$B$16,1)</f>
      </c>
    </row>
    <row r="174" spans="1:32" x14ac:dyDescent="0.25">
      <c r="B174" s="1"/>
      <c r="C174" s="2"/>
      <c r="E174" s="3"/>
      <c r="G174" s="2"/>
      <c r="I174">
        <f>IF(R174=0,"",IF(V174=1,"MM",IF(IFERROR(SUMPRODUCT(($U$2:$U$201=U174)*$AB$2:$AB$201*$AC$2:$AC$201)/SUMPRODUCT(($U$2:$U$201=U174)*$AB$2:$AB$201),0)&gt;0.4,"MQ","HY")))</f>
      </c>
      <c r="J174" s="3">
        <f>IF(OR(R174=0,V174=1,W174=1),0,IF(ISNUMBER(H174),H174,IF(H174="No",0,IFERROR(VLOOKUP(B174,Limits!$D$2:$E$9,2,1),0))))</f>
      </c>
      <c r="K174" s="2">
        <f>AA174*IF(U174='Form 4562'!$B$3,'Form 4562'!$B$15,1)</f>
      </c>
      <c r="L174" s="2">
        <f>(T174-K174)*J174</f>
      </c>
      <c r="M174" s="2">
        <f>T174-K174-L174</f>
      </c>
      <c r="N174" s="2">
        <f>IF(R174=0,0,IF(AND(('Form 4562'!$B$3-U174+1)&gt;=1,('Form 4562'!$B$3-U174+1)&lt;=40),INDEX(Schedule!$I$174:$AV$174,1,('Form 4562'!$B$3-U174+1)),0))</f>
      </c>
      <c r="O174" s="2">
        <f>IF(R174=0,0,SUMIF(Schedule!$I$1:$AV$1,"&lt;="&amp;('Form 4562'!$B$3-U174+1),Schedule!$I$174:$AV$174))</f>
      </c>
      <c r="P174" s="2">
        <f>T174-O174-(K174-AF174)</f>
      </c>
      <c r="R174">
        <f>IF(AND(ISNUMBER(B174),ISNUMBER(C174)),IF(C174&gt;0,1,0),0)</f>
      </c>
      <c r="S174">
        <f>IF(ISNUMBER(E174),MIN(1,MAX(0,E174)),1)</f>
      </c>
      <c r="T174">
        <f>IF(R174=1,C174*S174,0)</f>
      </c>
      <c r="U174">
        <f>IF(R174=1,YEAR(B174),0)</f>
      </c>
      <c r="V174">
        <f>IF(OR(D174=27.5,D174=39),1,0)</f>
      </c>
      <c r="W174">
        <f>IF(AND(AE174=1,S174&lt;=0.5),1,0)</f>
      </c>
      <c r="X174">
        <f>IF(F174="Car",1,0)</f>
      </c>
      <c r="Y174">
        <f>IF(AND(R174=1,OR(V174=0,AND(D174=39,IF(ISNUMBER(G174),G174,0)&gt;0)),W174=0,S174&gt;0.5),1,0)</f>
      </c>
      <c r="Z174">
        <f>IF(X174=1,IF(J174&gt;0,Limits!$B$5,Limits!$B$6)*S174,0)</f>
      </c>
      <c r="AA174">
        <f>IF(Y174=1,MIN(IF(ISNUMBER(G174),MAX(0,G174),0),T174,IF(F174="SUV",Limits!$B$4,T174),IF(X174=1,Z174,T174)),0)</f>
      </c>
      <c r="AB174">
        <f>IF(AND(R174=1,V174=0),T174-K174,0)</f>
      </c>
      <c r="AC174">
        <f>IF(R174=1,IF(MONTH(B174)&gt;=10,1,0),0)</f>
      </c>
      <c r="AD174">
        <f>IF(R174=0,"",IF(V174=1,D174&amp;"-MM"&amp;MONTH(B174),IF(W174=1,"ADS",D174&amp;"")&amp;"-"&amp;IF(I174="MQ","MQ"&amp;ROUNDUP(MONTH(B174)/3,0),"HY")))</f>
      </c>
      <c r="AE174">
        <f>IF(OR(F174="",F174="No"),0,1)</f>
      </c>
      <c r="AF174">
        <f>K174*IF(U174='Form 4562'!$B$3,'Form 4562'!$B$16,1)</f>
      </c>
    </row>
    <row r="175" spans="1:32" x14ac:dyDescent="0.25">
      <c r="B175" s="1"/>
      <c r="C175" s="2"/>
      <c r="E175" s="3"/>
      <c r="G175" s="2"/>
      <c r="I175">
        <f>IF(R175=0,"",IF(V175=1,"MM",IF(IFERROR(SUMPRODUCT(($U$2:$U$201=U175)*$AB$2:$AB$201*$AC$2:$AC$201)/SUMPRODUCT(($U$2:$U$201=U175)*$AB$2:$AB$201),0)&gt;0.4,"MQ","HY")))</f>
      </c>
      <c r="J175" s="3">
        <f>IF(OR(R175=0,V175=1,W175=1),0,IF(ISNUMBER(H175),H175,IF(H175="No",0,IFERROR(VLOOKUP(B175,Limits!$D$2:$E$9,2,1),0))))</f>
      </c>
      <c r="K175" s="2">
        <f>AA175*IF(U175='Form 4562'!$B$3,'Form 4562'!$B$15,1)</f>
      </c>
      <c r="L175" s="2">
        <f>(T175-K175)*J175</f>
      </c>
      <c r="M175" s="2">
        <f>T175-K175-L175</f>
      </c>
      <c r="N175" s="2">
        <f>IF(R175=0,0,IF(AND(('Form 4562'!$B$3-U175+1)&gt;=1,('Form 4562'!$B$3-U175+1)&lt;=40),INDEX(Schedule!$I$175:$AV$175,1,('Form 4562'!$B$3-U175+1)),0))</f>
      </c>
      <c r="O175" s="2">
        <f>IF(R175=0,0,SUMIF(Schedule!$I$1:$AV$1,"&lt;="&amp;('Form 4562'!$B$3-U175+1),Schedule!$I$175:$AV$175))</f>
      </c>
      <c r="P175" s="2">
        <f>T175-O175-(K175-AF175)</f>
      </c>
      <c r="R175">
        <f>IF(AND(ISNUMBER(B175),ISNUMBER(C175)),IF(C175&gt;0,1,0),0)</f>
      </c>
      <c r="S175">
        <f>IF(ISNUMBER(E175),MIN(1,MAX(0,E175)),1)</f>
      </c>
      <c r="T175">
        <f>IF(R175=1,C175*S175,0)</f>
      </c>
      <c r="U175">
        <f>IF(R175=1,YEAR(B175),0)</f>
      </c>
      <c r="V175">
        <f>IF(OR(D175=27.5,D175=39),1,0)</f>
      </c>
      <c r="W175">
        <f>IF(AND(AE175=1,S175&lt;=0.5),1,0)</f>
      </c>
      <c r="X175">
        <f>IF(F175="Car",1,0)</f>
      </c>
      <c r="Y175">
        <f>IF(AND(R175=1,OR(V175=0,AND(D175=39,IF(ISNUMBER(G175),G175,0)&gt;0)),W175=0,S175&gt;0.5),1,0)</f>
      </c>
      <c r="Z175">
        <f>IF(X175=1,IF(J175&gt;0,Limits!$B$5,Limits!$B$6)*S175,0)</f>
      </c>
      <c r="AA175">
        <f>IF(Y175=1,MIN(IF(ISNUMBER(G175),MAX(0,G175),0),T175,IF(F175="SUV",Limits!$B$4,T175),IF(X175=1,Z175,T175)),0)</f>
      </c>
      <c r="AB175">
        <f>IF(AND(R175=1,V175=0),T175-K175,0)</f>
      </c>
      <c r="AC175">
        <f>IF(R175=1,IF(MONTH(B175)&gt;=10,1,0),0)</f>
      </c>
      <c r="AD175">
        <f>IF(R175=0,"",IF(V175=1,D175&amp;"-MM"&amp;MONTH(B175),IF(W175=1,"ADS",D175&amp;"")&amp;"-"&amp;IF(I175="MQ","MQ"&amp;ROUNDUP(MONTH(B175)/3,0),"HY")))</f>
      </c>
      <c r="AE175">
        <f>IF(OR(F175="",F175="No"),0,1)</f>
      </c>
      <c r="AF175">
        <f>K175*IF(U175='Form 4562'!$B$3,'Form 4562'!$B$16,1)</f>
      </c>
    </row>
    <row r="176" spans="1:32" x14ac:dyDescent="0.25">
      <c r="B176" s="1"/>
      <c r="C176" s="2"/>
      <c r="E176" s="3"/>
      <c r="G176" s="2"/>
      <c r="I176">
        <f>IF(R176=0,"",IF(V176=1,"MM",IF(IFERROR(SUMPRODUCT(($U$2:$U$201=U176)*$AB$2:$AB$201*$AC$2:$AC$201)/SUMPRODUCT(($U$2:$U$201=U176)*$AB$2:$AB$201),0)&gt;0.4,"MQ","HY")))</f>
      </c>
      <c r="J176" s="3">
        <f>IF(OR(R176=0,V176=1,W176=1),0,IF(ISNUMBER(H176),H176,IF(H176="No",0,IFERROR(VLOOKUP(B176,Limits!$D$2:$E$9,2,1),0))))</f>
      </c>
      <c r="K176" s="2">
        <f>AA176*IF(U176='Form 4562'!$B$3,'Form 4562'!$B$15,1)</f>
      </c>
      <c r="L176" s="2">
        <f>(T176-K176)*J176</f>
      </c>
      <c r="M176" s="2">
        <f>T176-K176-L176</f>
      </c>
      <c r="N176" s="2">
        <f>IF(R176=0,0,IF(AND(('Form 4562'!$B$3-U176+1)&gt;=1,('Form 4562'!$B$3-U176+1)&lt;=40),INDEX(Schedule!$I$176:$AV$176,1,('Form 4562'!$B$3-U176+1)),0))</f>
      </c>
      <c r="O176" s="2">
        <f>IF(R176=0,0,SUMIF(Schedule!$I$1:$AV$1,"&lt;="&amp;('Form 4562'!$B$3-U176+1),Schedule!$I$176:$AV$176))</f>
      </c>
      <c r="P176" s="2">
        <f>T176-O176-(K176-AF176)</f>
      </c>
      <c r="R176">
        <f>IF(AND(ISNUMBER(B176),ISNUMBER(C176)),IF(C176&gt;0,1,0),0)</f>
      </c>
      <c r="S176">
        <f>IF(ISNUMBER(E176),MIN(1,MAX(0,E176)),1)</f>
      </c>
      <c r="T176">
        <f>IF(R176=1,C176*S176,0)</f>
      </c>
      <c r="U176">
        <f>IF(R176=1,YEAR(B176),0)</f>
      </c>
      <c r="V176">
        <f>IF(OR(D176=27.5,D176=39),1,0)</f>
      </c>
      <c r="W176">
        <f>IF(AND(AE176=1,S176&lt;=0.5),1,0)</f>
      </c>
      <c r="X176">
        <f>IF(F176="Car",1,0)</f>
      </c>
      <c r="Y176">
        <f>IF(AND(R176=1,OR(V176=0,AND(D176=39,IF(ISNUMBER(G176),G176,0)&gt;0)),W176=0,S176&gt;0.5),1,0)</f>
      </c>
      <c r="Z176">
        <f>IF(X176=1,IF(J176&gt;0,Limits!$B$5,Limits!$B$6)*S176,0)</f>
      </c>
      <c r="AA176">
        <f>IF(Y176=1,MIN(IF(ISNUMBER(G176),MAX(0,G176),0),T176,IF(F176="SUV",Limits!$B$4,T176),IF(X176=1,Z176,T176)),0)</f>
      </c>
      <c r="AB176">
        <f>IF(AND(R176=1,V176=0),T176-K176,0)</f>
      </c>
      <c r="AC176">
        <f>IF(R176=1,IF(MONTH(B176)&gt;=10,1,0),0)</f>
      </c>
      <c r="AD176">
        <f>IF(R176=0,"",IF(V176=1,D176&amp;"-MM"&amp;MONTH(B176),IF(W176=1,"ADS",D176&amp;"")&amp;"-"&amp;IF(I176="MQ","MQ"&amp;ROUNDUP(MONTH(B176)/3,0),"HY")))</f>
      </c>
      <c r="AE176">
        <f>IF(OR(F176="",F176="No"),0,1)</f>
      </c>
      <c r="AF176">
        <f>K176*IF(U176='Form 4562'!$B$3,'Form 4562'!$B$16,1)</f>
      </c>
    </row>
    <row r="177" spans="1:32" x14ac:dyDescent="0.25">
      <c r="B177" s="1"/>
      <c r="C177" s="2"/>
      <c r="E177" s="3"/>
      <c r="G177" s="2"/>
      <c r="I177">
        <f>IF(R177=0,"",IF(V177=1,"MM",IF(IFERROR(SUMPRODUCT(($U$2:$U$201=U177)*$AB$2:$AB$201*$AC$2:$AC$201)/SUMPRODUCT(($U$2:$U$201=U177)*$AB$2:$AB$201),0)&gt;0.4,"MQ","HY")))</f>
      </c>
      <c r="J177" s="3">
        <f>IF(OR(R177=0,V177=1,W177=1),0,IF(ISNUMBER(H177),H177,IF(H177="No",0,IFERROR(VLOOKUP(B177,Limits!$D$2:$E$9,2,1),0))))</f>
      </c>
      <c r="K177" s="2">
        <f>AA177*IF(U177='Form 4562'!$B$3,'Form 4562'!$B$15,1)</f>
      </c>
      <c r="L177" s="2">
        <f>(T177-K177)*J177</f>
      </c>
      <c r="M177" s="2">
        <f>T177-K177-L177</f>
      </c>
      <c r="N177" s="2">
        <f>IF(R177=0,0,IF(AND(('Form 4562'!$B$3-U177+1)&gt;=1,('Form 4562'!$B$3-U177+1)&lt;=40),INDEX(Schedule!$I$177:$AV$177,1,('Form 4562'!$B$3-U177+1)),0))</f>
      </c>
      <c r="O177" s="2">
        <f>IF(R177=0,0,SUMIF(Schedule!$I$1:$AV$1,"&lt;="&amp;('Form 4562'!$B$3-U177+1),Schedule!$I$177:$AV$177))</f>
      </c>
      <c r="P177" s="2">
        <f>T177-O177-(K177-AF177)</f>
      </c>
      <c r="R177">
        <f>IF(AND(ISNUMBER(B177),ISNUMBER(C177)),IF(C177&gt;0,1,0),0)</f>
      </c>
      <c r="S177">
        <f>IF(ISNUMBER(E177),MIN(1,MAX(0,E177)),1)</f>
      </c>
      <c r="T177">
        <f>IF(R177=1,C177*S177,0)</f>
      </c>
      <c r="U177">
        <f>IF(R177=1,YEAR(B177),0)</f>
      </c>
      <c r="V177">
        <f>IF(OR(D177=27.5,D177=39),1,0)</f>
      </c>
      <c r="W177">
        <f>IF(AND(AE177=1,S177&lt;=0.5),1,0)</f>
      </c>
      <c r="X177">
        <f>IF(F177="Car",1,0)</f>
      </c>
      <c r="Y177">
        <f>IF(AND(R177=1,OR(V177=0,AND(D177=39,IF(ISNUMBER(G177),G177,0)&gt;0)),W177=0,S177&gt;0.5),1,0)</f>
      </c>
      <c r="Z177">
        <f>IF(X177=1,IF(J177&gt;0,Limits!$B$5,Limits!$B$6)*S177,0)</f>
      </c>
      <c r="AA177">
        <f>IF(Y177=1,MIN(IF(ISNUMBER(G177),MAX(0,G177),0),T177,IF(F177="SUV",Limits!$B$4,T177),IF(X177=1,Z177,T177)),0)</f>
      </c>
      <c r="AB177">
        <f>IF(AND(R177=1,V177=0),T177-K177,0)</f>
      </c>
      <c r="AC177">
        <f>IF(R177=1,IF(MONTH(B177)&gt;=10,1,0),0)</f>
      </c>
      <c r="AD177">
        <f>IF(R177=0,"",IF(V177=1,D177&amp;"-MM"&amp;MONTH(B177),IF(W177=1,"ADS",D177&amp;"")&amp;"-"&amp;IF(I177="MQ","MQ"&amp;ROUNDUP(MONTH(B177)/3,0),"HY")))</f>
      </c>
      <c r="AE177">
        <f>IF(OR(F177="",F177="No"),0,1)</f>
      </c>
      <c r="AF177">
        <f>K177*IF(U177='Form 4562'!$B$3,'Form 4562'!$B$16,1)</f>
      </c>
    </row>
    <row r="178" spans="1:32" x14ac:dyDescent="0.25">
      <c r="B178" s="1"/>
      <c r="C178" s="2"/>
      <c r="E178" s="3"/>
      <c r="G178" s="2"/>
      <c r="I178">
        <f>IF(R178=0,"",IF(V178=1,"MM",IF(IFERROR(SUMPRODUCT(($U$2:$U$201=U178)*$AB$2:$AB$201*$AC$2:$AC$201)/SUMPRODUCT(($U$2:$U$201=U178)*$AB$2:$AB$201),0)&gt;0.4,"MQ","HY")))</f>
      </c>
      <c r="J178" s="3">
        <f>IF(OR(R178=0,V178=1,W178=1),0,IF(ISNUMBER(H178),H178,IF(H178="No",0,IFERROR(VLOOKUP(B178,Limits!$D$2:$E$9,2,1),0))))</f>
      </c>
      <c r="K178" s="2">
        <f>AA178*IF(U178='Form 4562'!$B$3,'Form 4562'!$B$15,1)</f>
      </c>
      <c r="L178" s="2">
        <f>(T178-K178)*J178</f>
      </c>
      <c r="M178" s="2">
        <f>T178-K178-L178</f>
      </c>
      <c r="N178" s="2">
        <f>IF(R178=0,0,IF(AND(('Form 4562'!$B$3-U178+1)&gt;=1,('Form 4562'!$B$3-U178+1)&lt;=40),INDEX(Schedule!$I$178:$AV$178,1,('Form 4562'!$B$3-U178+1)),0))</f>
      </c>
      <c r="O178" s="2">
        <f>IF(R178=0,0,SUMIF(Schedule!$I$1:$AV$1,"&lt;="&amp;('Form 4562'!$B$3-U178+1),Schedule!$I$178:$AV$178))</f>
      </c>
      <c r="P178" s="2">
        <f>T178-O178-(K178-AF178)</f>
      </c>
      <c r="R178">
        <f>IF(AND(ISNUMBER(B178),ISNUMBER(C178)),IF(C178&gt;0,1,0),0)</f>
      </c>
      <c r="S178">
        <f>IF(ISNUMBER(E178),MIN(1,MAX(0,E178)),1)</f>
      </c>
      <c r="T178">
        <f>IF(R178=1,C178*S178,0)</f>
      </c>
      <c r="U178">
        <f>IF(R178=1,YEAR(B178),0)</f>
      </c>
      <c r="V178">
        <f>IF(OR(D178=27.5,D178=39),1,0)</f>
      </c>
      <c r="W178">
        <f>IF(AND(AE178=1,S178&lt;=0.5),1,0)</f>
      </c>
      <c r="X178">
        <f>IF(F178="Car",1,0)</f>
      </c>
      <c r="Y178">
        <f>IF(AND(R178=1,OR(V178=0,AND(D178=39,IF(ISNUMBER(G178),G178,0)&gt;0)),W178=0,S178&gt;0.5),1,0)</f>
      </c>
      <c r="Z178">
        <f>IF(X178=1,IF(J178&gt;0,Limits!$B$5,Limits!$B$6)*S178,0)</f>
      </c>
      <c r="AA178">
        <f>IF(Y178=1,MIN(IF(ISNUMBER(G178),MAX(0,G178),0),T178,IF(F178="SUV",Limits!$B$4,T178),IF(X178=1,Z178,T178)),0)</f>
      </c>
      <c r="AB178">
        <f>IF(AND(R178=1,V178=0),T178-K178,0)</f>
      </c>
      <c r="AC178">
        <f>IF(R178=1,IF(MONTH(B178)&gt;=10,1,0),0)</f>
      </c>
      <c r="AD178">
        <f>IF(R178=0,"",IF(V178=1,D178&amp;"-MM"&amp;MONTH(B178),IF(W178=1,"ADS",D178&amp;"")&amp;"-"&amp;IF(I178="MQ","MQ"&amp;ROUNDUP(MONTH(B178)/3,0),"HY")))</f>
      </c>
      <c r="AE178">
        <f>IF(OR(F178="",F178="No"),0,1)</f>
      </c>
      <c r="AF178">
        <f>K178*IF(U178='Form 4562'!$B$3,'Form 4562'!$B$16,1)</f>
      </c>
    </row>
    <row r="179" spans="1:32" x14ac:dyDescent="0.25">
      <c r="B179" s="1"/>
      <c r="C179" s="2"/>
      <c r="E179" s="3"/>
      <c r="G179" s="2"/>
      <c r="I179">
        <f>IF(R179=0,"",IF(V179=1,"MM",IF(IFERROR(SUMPRODUCT(($U$2:$U$201=U179)*$AB$2:$AB$201*$AC$2:$AC$201)/SUMPRODUCT(($U$2:$U$201=U179)*$AB$2:$AB$201),0)&gt;0.4,"MQ","HY")))</f>
      </c>
      <c r="J179" s="3">
        <f>IF(OR(R179=0,V179=1,W179=1),0,IF(ISNUMBER(H179),H179,IF(H179="No",0,IFERROR(VLOOKUP(B179,Limits!$D$2:$E$9,2,1),0))))</f>
      </c>
      <c r="K179" s="2">
        <f>AA179*IF(U179='Form 4562'!$B$3,'Form 4562'!$B$15,1)</f>
      </c>
      <c r="L179" s="2">
        <f>(T179-K179)*J179</f>
      </c>
      <c r="M179" s="2">
        <f>T179-K179-L179</f>
      </c>
      <c r="N179" s="2">
        <f>IF(R179=0,0,IF(AND(('Form 4562'!$B$3-U179+1)&gt;=1,('Form 4562'!$B$3-U179+1)&lt;=40),INDEX(Schedule!$I$179:$AV$179,1,('Form 4562'!$B$3-U179+1)),0))</f>
      </c>
      <c r="O179" s="2">
        <f>IF(R179=0,0,SUMIF(Schedule!$I$1:$AV$1,"&lt;="&amp;('Form 4562'!$B$3-U179+1),Schedule!$I$179:$AV$179))</f>
      </c>
      <c r="P179" s="2">
        <f>T179-O179-(K179-AF179)</f>
      </c>
      <c r="R179">
        <f>IF(AND(ISNUMBER(B179),ISNUMBER(C179)),IF(C179&gt;0,1,0),0)</f>
      </c>
      <c r="S179">
        <f>IF(ISNUMBER(E179),MIN(1,MAX(0,E179)),1)</f>
      </c>
      <c r="T179">
        <f>IF(R179=1,C179*S179,0)</f>
      </c>
      <c r="U179">
        <f>IF(R179=1,YEAR(B179),0)</f>
      </c>
      <c r="V179">
        <f>IF(OR(D179=27.5,D179=39),1,0)</f>
      </c>
      <c r="W179">
        <f>IF(AND(AE179=1,S179&lt;=0.5),1,0)</f>
      </c>
      <c r="X179">
        <f>IF(F179="Car",1,0)</f>
      </c>
      <c r="Y179">
        <f>IF(AND(R179=1,OR(V179=0,AND(D179=39,IF(ISNUMBER(G179),G179,0)&gt;0)),W179=0,S179&gt;0.5),1,0)</f>
      </c>
      <c r="Z179">
        <f>IF(X179=1,IF(J179&gt;0,Limits!$B$5,Limits!$B$6)*S179,0)</f>
      </c>
      <c r="AA179">
        <f>IF(Y179=1,MIN(IF(ISNUMBER(G179),MAX(0,G179),0),T179,IF(F179="SUV",Limits!$B$4,T179),IF(X179=1,Z179,T179)),0)</f>
      </c>
      <c r="AB179">
        <f>IF(AND(R179=1,V179=0),T179-K179,0)</f>
      </c>
      <c r="AC179">
        <f>IF(R179=1,IF(MONTH(B179)&gt;=10,1,0),0)</f>
      </c>
      <c r="AD179">
        <f>IF(R179=0,"",IF(V179=1,D179&amp;"-MM"&amp;MONTH(B179),IF(W179=1,"ADS",D179&amp;"")&amp;"-"&amp;IF(I179="MQ","MQ"&amp;ROUNDUP(MONTH(B179)/3,0),"HY")))</f>
      </c>
      <c r="AE179">
        <f>IF(OR(F179="",F179="No"),0,1)</f>
      </c>
      <c r="AF179">
        <f>K179*IF(U179='Form 4562'!$B$3,'Form 4562'!$B$16,1)</f>
      </c>
    </row>
    <row r="180" spans="1:32" x14ac:dyDescent="0.25">
      <c r="B180" s="1"/>
      <c r="C180" s="2"/>
      <c r="E180" s="3"/>
      <c r="G180" s="2"/>
      <c r="I180">
        <f>IF(R180=0,"",IF(V180=1,"MM",IF(IFERROR(SUMPRODUCT(($U$2:$U$201=U180)*$AB$2:$AB$201*$AC$2:$AC$201)/SUMPRODUCT(($U$2:$U$201=U180)*$AB$2:$AB$201),0)&gt;0.4,"MQ","HY")))</f>
      </c>
      <c r="J180" s="3">
        <f>IF(OR(R180=0,V180=1,W180=1),0,IF(ISNUMBER(H180),H180,IF(H180="No",0,IFERROR(VLOOKUP(B180,Limits!$D$2:$E$9,2,1),0))))</f>
      </c>
      <c r="K180" s="2">
        <f>AA180*IF(U180='Form 4562'!$B$3,'Form 4562'!$B$15,1)</f>
      </c>
      <c r="L180" s="2">
        <f>(T180-K180)*J180</f>
      </c>
      <c r="M180" s="2">
        <f>T180-K180-L180</f>
      </c>
      <c r="N180" s="2">
        <f>IF(R180=0,0,IF(AND(('Form 4562'!$B$3-U180+1)&gt;=1,('Form 4562'!$B$3-U180+1)&lt;=40),INDEX(Schedule!$I$180:$AV$180,1,('Form 4562'!$B$3-U180+1)),0))</f>
      </c>
      <c r="O180" s="2">
        <f>IF(R180=0,0,SUMIF(Schedule!$I$1:$AV$1,"&lt;="&amp;('Form 4562'!$B$3-U180+1),Schedule!$I$180:$AV$180))</f>
      </c>
      <c r="P180" s="2">
        <f>T180-O180-(K180-AF180)</f>
      </c>
      <c r="R180">
        <f>IF(AND(ISNUMBER(B180),ISNUMBER(C180)),IF(C180&gt;0,1,0),0)</f>
      </c>
      <c r="S180">
        <f>IF(ISNUMBER(E180),MIN(1,MAX(0,E180)),1)</f>
      </c>
      <c r="T180">
        <f>IF(R180=1,C180*S180,0)</f>
      </c>
      <c r="U180">
        <f>IF(R180=1,YEAR(B180),0)</f>
      </c>
      <c r="V180">
        <f>IF(OR(D180=27.5,D180=39),1,0)</f>
      </c>
      <c r="W180">
        <f>IF(AND(AE180=1,S180&lt;=0.5),1,0)</f>
      </c>
      <c r="X180">
        <f>IF(F180="Car",1,0)</f>
      </c>
      <c r="Y180">
        <f>IF(AND(R180=1,OR(V180=0,AND(D180=39,IF(ISNUMBER(G180),G180,0)&gt;0)),W180=0,S180&gt;0.5),1,0)</f>
      </c>
      <c r="Z180">
        <f>IF(X180=1,IF(J180&gt;0,Limits!$B$5,Limits!$B$6)*S180,0)</f>
      </c>
      <c r="AA180">
        <f>IF(Y180=1,MIN(IF(ISNUMBER(G180),MAX(0,G180),0),T180,IF(F180="SUV",Limits!$B$4,T180),IF(X180=1,Z180,T180)),0)</f>
      </c>
      <c r="AB180">
        <f>IF(AND(R180=1,V180=0),T180-K180,0)</f>
      </c>
      <c r="AC180">
        <f>IF(R180=1,IF(MONTH(B180)&gt;=10,1,0),0)</f>
      </c>
      <c r="AD180">
        <f>IF(R180=0,"",IF(V180=1,D180&amp;"-MM"&amp;MONTH(B180),IF(W180=1,"ADS",D180&amp;"")&amp;"-"&amp;IF(I180="MQ","MQ"&amp;ROUNDUP(MONTH(B180)/3,0),"HY")))</f>
      </c>
      <c r="AE180">
        <f>IF(OR(F180="",F180="No"),0,1)</f>
      </c>
      <c r="AF180">
        <f>K180*IF(U180='Form 4562'!$B$3,'Form 4562'!$B$16,1)</f>
      </c>
    </row>
    <row r="181" spans="1:32" x14ac:dyDescent="0.25">
      <c r="B181" s="1"/>
      <c r="C181" s="2"/>
      <c r="E181" s="3"/>
      <c r="G181" s="2"/>
      <c r="I181">
        <f>IF(R181=0,"",IF(V181=1,"MM",IF(IFERROR(SUMPRODUCT(($U$2:$U$201=U181)*$AB$2:$AB$201*$AC$2:$AC$201)/SUMPRODUCT(($U$2:$U$201=U181)*$AB$2:$AB$201),0)&gt;0.4,"MQ","HY")))</f>
      </c>
      <c r="J181" s="3">
        <f>IF(OR(R181=0,V181=1,W181=1),0,IF(ISNUMBER(H181),H181,IF(H181="No",0,IFERROR(VLOOKUP(B181,Limits!$D$2:$E$9,2,1),0))))</f>
      </c>
      <c r="K181" s="2">
        <f>AA181*IF(U181='Form 4562'!$B$3,'Form 4562'!$B$15,1)</f>
      </c>
      <c r="L181" s="2">
        <f>(T181-K181)*J181</f>
      </c>
      <c r="M181" s="2">
        <f>T181-K181-L181</f>
      </c>
      <c r="N181" s="2">
        <f>IF(R181=0,0,IF(AND(('Form 4562'!$B$3-U181+1)&gt;=1,('Form 4562'!$B$3-U181+1)&lt;=40),INDEX(Schedule!$I$181:$AV$181,1,('Form 4562'!$B$3-U181+1)),0))</f>
      </c>
      <c r="O181" s="2">
        <f>IF(R181=0,0,SUMIF(Schedule!$I$1:$AV$1,"&lt;="&amp;('Form 4562'!$B$3-U181+1),Schedule!$I$181:$AV$181))</f>
      </c>
      <c r="P181" s="2">
        <f>T181-O181-(K181-AF181)</f>
      </c>
      <c r="R181">
        <f>IF(AND(ISNUMBER(B181),ISNUMBER(C181)),IF(C181&gt;0,1,0),0)</f>
      </c>
      <c r="S181">
        <f>IF(ISNUMBER(E181),MIN(1,MAX(0,E181)),1)</f>
      </c>
      <c r="T181">
        <f>IF(R181=1,C181*S181,0)</f>
      </c>
      <c r="U181">
        <f>IF(R181=1,YEAR(B181),0)</f>
      </c>
      <c r="V181">
        <f>IF(OR(D181=27.5,D181=39),1,0)</f>
      </c>
      <c r="W181">
        <f>IF(AND(AE181=1,S181&lt;=0.5),1,0)</f>
      </c>
      <c r="X181">
        <f>IF(F181="Car",1,0)</f>
      </c>
      <c r="Y181">
        <f>IF(AND(R181=1,OR(V181=0,AND(D181=39,IF(ISNUMBER(G181),G181,0)&gt;0)),W181=0,S181&gt;0.5),1,0)</f>
      </c>
      <c r="Z181">
        <f>IF(X181=1,IF(J181&gt;0,Limits!$B$5,Limits!$B$6)*S181,0)</f>
      </c>
      <c r="AA181">
        <f>IF(Y181=1,MIN(IF(ISNUMBER(G181),MAX(0,G181),0),T181,IF(F181="SUV",Limits!$B$4,T181),IF(X181=1,Z181,T181)),0)</f>
      </c>
      <c r="AB181">
        <f>IF(AND(R181=1,V181=0),T181-K181,0)</f>
      </c>
      <c r="AC181">
        <f>IF(R181=1,IF(MONTH(B181)&gt;=10,1,0),0)</f>
      </c>
      <c r="AD181">
        <f>IF(R181=0,"",IF(V181=1,D181&amp;"-MM"&amp;MONTH(B181),IF(W181=1,"ADS",D181&amp;"")&amp;"-"&amp;IF(I181="MQ","MQ"&amp;ROUNDUP(MONTH(B181)/3,0),"HY")))</f>
      </c>
      <c r="AE181">
        <f>IF(OR(F181="",F181="No"),0,1)</f>
      </c>
      <c r="AF181">
        <f>K181*IF(U181='Form 4562'!$B$3,'Form 4562'!$B$16,1)</f>
      </c>
    </row>
    <row r="182" spans="1:32" x14ac:dyDescent="0.25">
      <c r="B182" s="1"/>
      <c r="C182" s="2"/>
      <c r="E182" s="3"/>
      <c r="G182" s="2"/>
      <c r="I182">
        <f>IF(R182=0,"",IF(V182=1,"MM",IF(IFERROR(SUMPRODUCT(($U$2:$U$201=U182)*$AB$2:$AB$201*$AC$2:$AC$201)/SUMPRODUCT(($U$2:$U$201=U182)*$AB$2:$AB$201),0)&gt;0.4,"MQ","HY")))</f>
      </c>
      <c r="J182" s="3">
        <f>IF(OR(R182=0,V182=1,W182=1),0,IF(ISNUMBER(H182),H182,IF(H182="No",0,IFERROR(VLOOKUP(B182,Limits!$D$2:$E$9,2,1),0))))</f>
      </c>
      <c r="K182" s="2">
        <f>AA182*IF(U182='Form 4562'!$B$3,'Form 4562'!$B$15,1)</f>
      </c>
      <c r="L182" s="2">
        <f>(T182-K182)*J182</f>
      </c>
      <c r="M182" s="2">
        <f>T182-K182-L182</f>
      </c>
      <c r="N182" s="2">
        <f>IF(R182=0,0,IF(AND(('Form 4562'!$B$3-U182+1)&gt;=1,('Form 4562'!$B$3-U182+1)&lt;=40),INDEX(Schedule!$I$182:$AV$182,1,('Form 4562'!$B$3-U182+1)),0))</f>
      </c>
      <c r="O182" s="2">
        <f>IF(R182=0,0,SUMIF(Schedule!$I$1:$AV$1,"&lt;="&amp;('Form 4562'!$B$3-U182+1),Schedule!$I$182:$AV$182))</f>
      </c>
      <c r="P182" s="2">
        <f>T182-O182-(K182-AF182)</f>
      </c>
      <c r="R182">
        <f>IF(AND(ISNUMBER(B182),ISNUMBER(C182)),IF(C182&gt;0,1,0),0)</f>
      </c>
      <c r="S182">
        <f>IF(ISNUMBER(E182),MIN(1,MAX(0,E182)),1)</f>
      </c>
      <c r="T182">
        <f>IF(R182=1,C182*S182,0)</f>
      </c>
      <c r="U182">
        <f>IF(R182=1,YEAR(B182),0)</f>
      </c>
      <c r="V182">
        <f>IF(OR(D182=27.5,D182=39),1,0)</f>
      </c>
      <c r="W182">
        <f>IF(AND(AE182=1,S182&lt;=0.5),1,0)</f>
      </c>
      <c r="X182">
        <f>IF(F182="Car",1,0)</f>
      </c>
      <c r="Y182">
        <f>IF(AND(R182=1,OR(V182=0,AND(D182=39,IF(ISNUMBER(G182),G182,0)&gt;0)),W182=0,S182&gt;0.5),1,0)</f>
      </c>
      <c r="Z182">
        <f>IF(X182=1,IF(J182&gt;0,Limits!$B$5,Limits!$B$6)*S182,0)</f>
      </c>
      <c r="AA182">
        <f>IF(Y182=1,MIN(IF(ISNUMBER(G182),MAX(0,G182),0),T182,IF(F182="SUV",Limits!$B$4,T182),IF(X182=1,Z182,T182)),0)</f>
      </c>
      <c r="AB182">
        <f>IF(AND(R182=1,V182=0),T182-K182,0)</f>
      </c>
      <c r="AC182">
        <f>IF(R182=1,IF(MONTH(B182)&gt;=10,1,0),0)</f>
      </c>
      <c r="AD182">
        <f>IF(R182=0,"",IF(V182=1,D182&amp;"-MM"&amp;MONTH(B182),IF(W182=1,"ADS",D182&amp;"")&amp;"-"&amp;IF(I182="MQ","MQ"&amp;ROUNDUP(MONTH(B182)/3,0),"HY")))</f>
      </c>
      <c r="AE182">
        <f>IF(OR(F182="",F182="No"),0,1)</f>
      </c>
      <c r="AF182">
        <f>K182*IF(U182='Form 4562'!$B$3,'Form 4562'!$B$16,1)</f>
      </c>
    </row>
    <row r="183" spans="1:32" x14ac:dyDescent="0.25">
      <c r="B183" s="1"/>
      <c r="C183" s="2"/>
      <c r="E183" s="3"/>
      <c r="G183" s="2"/>
      <c r="I183">
        <f>IF(R183=0,"",IF(V183=1,"MM",IF(IFERROR(SUMPRODUCT(($U$2:$U$201=U183)*$AB$2:$AB$201*$AC$2:$AC$201)/SUMPRODUCT(($U$2:$U$201=U183)*$AB$2:$AB$201),0)&gt;0.4,"MQ","HY")))</f>
      </c>
      <c r="J183" s="3">
        <f>IF(OR(R183=0,V183=1,W183=1),0,IF(ISNUMBER(H183),H183,IF(H183="No",0,IFERROR(VLOOKUP(B183,Limits!$D$2:$E$9,2,1),0))))</f>
      </c>
      <c r="K183" s="2">
        <f>AA183*IF(U183='Form 4562'!$B$3,'Form 4562'!$B$15,1)</f>
      </c>
      <c r="L183" s="2">
        <f>(T183-K183)*J183</f>
      </c>
      <c r="M183" s="2">
        <f>T183-K183-L183</f>
      </c>
      <c r="N183" s="2">
        <f>IF(R183=0,0,IF(AND(('Form 4562'!$B$3-U183+1)&gt;=1,('Form 4562'!$B$3-U183+1)&lt;=40),INDEX(Schedule!$I$183:$AV$183,1,('Form 4562'!$B$3-U183+1)),0))</f>
      </c>
      <c r="O183" s="2">
        <f>IF(R183=0,0,SUMIF(Schedule!$I$1:$AV$1,"&lt;="&amp;('Form 4562'!$B$3-U183+1),Schedule!$I$183:$AV$183))</f>
      </c>
      <c r="P183" s="2">
        <f>T183-O183-(K183-AF183)</f>
      </c>
      <c r="R183">
        <f>IF(AND(ISNUMBER(B183),ISNUMBER(C183)),IF(C183&gt;0,1,0),0)</f>
      </c>
      <c r="S183">
        <f>IF(ISNUMBER(E183),MIN(1,MAX(0,E183)),1)</f>
      </c>
      <c r="T183">
        <f>IF(R183=1,C183*S183,0)</f>
      </c>
      <c r="U183">
        <f>IF(R183=1,YEAR(B183),0)</f>
      </c>
      <c r="V183">
        <f>IF(OR(D183=27.5,D183=39),1,0)</f>
      </c>
      <c r="W183">
        <f>IF(AND(AE183=1,S183&lt;=0.5),1,0)</f>
      </c>
      <c r="X183">
        <f>IF(F183="Car",1,0)</f>
      </c>
      <c r="Y183">
        <f>IF(AND(R183=1,OR(V183=0,AND(D183=39,IF(ISNUMBER(G183),G183,0)&gt;0)),W183=0,S183&gt;0.5),1,0)</f>
      </c>
      <c r="Z183">
        <f>IF(X183=1,IF(J183&gt;0,Limits!$B$5,Limits!$B$6)*S183,0)</f>
      </c>
      <c r="AA183">
        <f>IF(Y183=1,MIN(IF(ISNUMBER(G183),MAX(0,G183),0),T183,IF(F183="SUV",Limits!$B$4,T183),IF(X183=1,Z183,T183)),0)</f>
      </c>
      <c r="AB183">
        <f>IF(AND(R183=1,V183=0),T183-K183,0)</f>
      </c>
      <c r="AC183">
        <f>IF(R183=1,IF(MONTH(B183)&gt;=10,1,0),0)</f>
      </c>
      <c r="AD183">
        <f>IF(R183=0,"",IF(V183=1,D183&amp;"-MM"&amp;MONTH(B183),IF(W183=1,"ADS",D183&amp;"")&amp;"-"&amp;IF(I183="MQ","MQ"&amp;ROUNDUP(MONTH(B183)/3,0),"HY")))</f>
      </c>
      <c r="AE183">
        <f>IF(OR(F183="",F183="No"),0,1)</f>
      </c>
      <c r="AF183">
        <f>K183*IF(U183='Form 4562'!$B$3,'Form 4562'!$B$16,1)</f>
      </c>
    </row>
    <row r="184" spans="1:32" x14ac:dyDescent="0.25">
      <c r="B184" s="1"/>
      <c r="C184" s="2"/>
      <c r="E184" s="3"/>
      <c r="G184" s="2"/>
      <c r="I184">
        <f>IF(R184=0,"",IF(V184=1,"MM",IF(IFERROR(SUMPRODUCT(($U$2:$U$201=U184)*$AB$2:$AB$201*$AC$2:$AC$201)/SUMPRODUCT(($U$2:$U$201=U184)*$AB$2:$AB$201),0)&gt;0.4,"MQ","HY")))</f>
      </c>
      <c r="J184" s="3">
        <f>IF(OR(R184=0,V184=1,W184=1),0,IF(ISNUMBER(H184),H184,IF(H184="No",0,IFERROR(VLOOKUP(B184,Limits!$D$2:$E$9,2,1),0))))</f>
      </c>
      <c r="K184" s="2">
        <f>AA184*IF(U184='Form 4562'!$B$3,'Form 4562'!$B$15,1)</f>
      </c>
      <c r="L184" s="2">
        <f>(T184-K184)*J184</f>
      </c>
      <c r="M184" s="2">
        <f>T184-K184-L184</f>
      </c>
      <c r="N184" s="2">
        <f>IF(R184=0,0,IF(AND(('Form 4562'!$B$3-U184+1)&gt;=1,('Form 4562'!$B$3-U184+1)&lt;=40),INDEX(Schedule!$I$184:$AV$184,1,('Form 4562'!$B$3-U184+1)),0))</f>
      </c>
      <c r="O184" s="2">
        <f>IF(R184=0,0,SUMIF(Schedule!$I$1:$AV$1,"&lt;="&amp;('Form 4562'!$B$3-U184+1),Schedule!$I$184:$AV$184))</f>
      </c>
      <c r="P184" s="2">
        <f>T184-O184-(K184-AF184)</f>
      </c>
      <c r="R184">
        <f>IF(AND(ISNUMBER(B184),ISNUMBER(C184)),IF(C184&gt;0,1,0),0)</f>
      </c>
      <c r="S184">
        <f>IF(ISNUMBER(E184),MIN(1,MAX(0,E184)),1)</f>
      </c>
      <c r="T184">
        <f>IF(R184=1,C184*S184,0)</f>
      </c>
      <c r="U184">
        <f>IF(R184=1,YEAR(B184),0)</f>
      </c>
      <c r="V184">
        <f>IF(OR(D184=27.5,D184=39),1,0)</f>
      </c>
      <c r="W184">
        <f>IF(AND(AE184=1,S184&lt;=0.5),1,0)</f>
      </c>
      <c r="X184">
        <f>IF(F184="Car",1,0)</f>
      </c>
      <c r="Y184">
        <f>IF(AND(R184=1,OR(V184=0,AND(D184=39,IF(ISNUMBER(G184),G184,0)&gt;0)),W184=0,S184&gt;0.5),1,0)</f>
      </c>
      <c r="Z184">
        <f>IF(X184=1,IF(J184&gt;0,Limits!$B$5,Limits!$B$6)*S184,0)</f>
      </c>
      <c r="AA184">
        <f>IF(Y184=1,MIN(IF(ISNUMBER(G184),MAX(0,G184),0),T184,IF(F184="SUV",Limits!$B$4,T184),IF(X184=1,Z184,T184)),0)</f>
      </c>
      <c r="AB184">
        <f>IF(AND(R184=1,V184=0),T184-K184,0)</f>
      </c>
      <c r="AC184">
        <f>IF(R184=1,IF(MONTH(B184)&gt;=10,1,0),0)</f>
      </c>
      <c r="AD184">
        <f>IF(R184=0,"",IF(V184=1,D184&amp;"-MM"&amp;MONTH(B184),IF(W184=1,"ADS",D184&amp;"")&amp;"-"&amp;IF(I184="MQ","MQ"&amp;ROUNDUP(MONTH(B184)/3,0),"HY")))</f>
      </c>
      <c r="AE184">
        <f>IF(OR(F184="",F184="No"),0,1)</f>
      </c>
      <c r="AF184">
        <f>K184*IF(U184='Form 4562'!$B$3,'Form 4562'!$B$16,1)</f>
      </c>
    </row>
    <row r="185" spans="1:32" x14ac:dyDescent="0.25">
      <c r="B185" s="1"/>
      <c r="C185" s="2"/>
      <c r="E185" s="3"/>
      <c r="G185" s="2"/>
      <c r="I185">
        <f>IF(R185=0,"",IF(V185=1,"MM",IF(IFERROR(SUMPRODUCT(($U$2:$U$201=U185)*$AB$2:$AB$201*$AC$2:$AC$201)/SUMPRODUCT(($U$2:$U$201=U185)*$AB$2:$AB$201),0)&gt;0.4,"MQ","HY")))</f>
      </c>
      <c r="J185" s="3">
        <f>IF(OR(R185=0,V185=1,W185=1),0,IF(ISNUMBER(H185),H185,IF(H185="No",0,IFERROR(VLOOKUP(B185,Limits!$D$2:$E$9,2,1),0))))</f>
      </c>
      <c r="K185" s="2">
        <f>AA185*IF(U185='Form 4562'!$B$3,'Form 4562'!$B$15,1)</f>
      </c>
      <c r="L185" s="2">
        <f>(T185-K185)*J185</f>
      </c>
      <c r="M185" s="2">
        <f>T185-K185-L185</f>
      </c>
      <c r="N185" s="2">
        <f>IF(R185=0,0,IF(AND(('Form 4562'!$B$3-U185+1)&gt;=1,('Form 4562'!$B$3-U185+1)&lt;=40),INDEX(Schedule!$I$185:$AV$185,1,('Form 4562'!$B$3-U185+1)),0))</f>
      </c>
      <c r="O185" s="2">
        <f>IF(R185=0,0,SUMIF(Schedule!$I$1:$AV$1,"&lt;="&amp;('Form 4562'!$B$3-U185+1),Schedule!$I$185:$AV$185))</f>
      </c>
      <c r="P185" s="2">
        <f>T185-O185-(K185-AF185)</f>
      </c>
      <c r="R185">
        <f>IF(AND(ISNUMBER(B185),ISNUMBER(C185)),IF(C185&gt;0,1,0),0)</f>
      </c>
      <c r="S185">
        <f>IF(ISNUMBER(E185),MIN(1,MAX(0,E185)),1)</f>
      </c>
      <c r="T185">
        <f>IF(R185=1,C185*S185,0)</f>
      </c>
      <c r="U185">
        <f>IF(R185=1,YEAR(B185),0)</f>
      </c>
      <c r="V185">
        <f>IF(OR(D185=27.5,D185=39),1,0)</f>
      </c>
      <c r="W185">
        <f>IF(AND(AE185=1,S185&lt;=0.5),1,0)</f>
      </c>
      <c r="X185">
        <f>IF(F185="Car",1,0)</f>
      </c>
      <c r="Y185">
        <f>IF(AND(R185=1,OR(V185=0,AND(D185=39,IF(ISNUMBER(G185),G185,0)&gt;0)),W185=0,S185&gt;0.5),1,0)</f>
      </c>
      <c r="Z185">
        <f>IF(X185=1,IF(J185&gt;0,Limits!$B$5,Limits!$B$6)*S185,0)</f>
      </c>
      <c r="AA185">
        <f>IF(Y185=1,MIN(IF(ISNUMBER(G185),MAX(0,G185),0),T185,IF(F185="SUV",Limits!$B$4,T185),IF(X185=1,Z185,T185)),0)</f>
      </c>
      <c r="AB185">
        <f>IF(AND(R185=1,V185=0),T185-K185,0)</f>
      </c>
      <c r="AC185">
        <f>IF(R185=1,IF(MONTH(B185)&gt;=10,1,0),0)</f>
      </c>
      <c r="AD185">
        <f>IF(R185=0,"",IF(V185=1,D185&amp;"-MM"&amp;MONTH(B185),IF(W185=1,"ADS",D185&amp;"")&amp;"-"&amp;IF(I185="MQ","MQ"&amp;ROUNDUP(MONTH(B185)/3,0),"HY")))</f>
      </c>
      <c r="AE185">
        <f>IF(OR(F185="",F185="No"),0,1)</f>
      </c>
      <c r="AF185">
        <f>K185*IF(U185='Form 4562'!$B$3,'Form 4562'!$B$16,1)</f>
      </c>
    </row>
    <row r="186" spans="1:32" x14ac:dyDescent="0.25">
      <c r="B186" s="1"/>
      <c r="C186" s="2"/>
      <c r="E186" s="3"/>
      <c r="G186" s="2"/>
      <c r="I186">
        <f>IF(R186=0,"",IF(V186=1,"MM",IF(IFERROR(SUMPRODUCT(($U$2:$U$201=U186)*$AB$2:$AB$201*$AC$2:$AC$201)/SUMPRODUCT(($U$2:$U$201=U186)*$AB$2:$AB$201),0)&gt;0.4,"MQ","HY")))</f>
      </c>
      <c r="J186" s="3">
        <f>IF(OR(R186=0,V186=1,W186=1),0,IF(ISNUMBER(H186),H186,IF(H186="No",0,IFERROR(VLOOKUP(B186,Limits!$D$2:$E$9,2,1),0))))</f>
      </c>
      <c r="K186" s="2">
        <f>AA186*IF(U186='Form 4562'!$B$3,'Form 4562'!$B$15,1)</f>
      </c>
      <c r="L186" s="2">
        <f>(T186-K186)*J186</f>
      </c>
      <c r="M186" s="2">
        <f>T186-K186-L186</f>
      </c>
      <c r="N186" s="2">
        <f>IF(R186=0,0,IF(AND(('Form 4562'!$B$3-U186+1)&gt;=1,('Form 4562'!$B$3-U186+1)&lt;=40),INDEX(Schedule!$I$186:$AV$186,1,('Form 4562'!$B$3-U186+1)),0))</f>
      </c>
      <c r="O186" s="2">
        <f>IF(R186=0,0,SUMIF(Schedule!$I$1:$AV$1,"&lt;="&amp;('Form 4562'!$B$3-U186+1),Schedule!$I$186:$AV$186))</f>
      </c>
      <c r="P186" s="2">
        <f>T186-O186-(K186-AF186)</f>
      </c>
      <c r="R186">
        <f>IF(AND(ISNUMBER(B186),ISNUMBER(C186)),IF(C186&gt;0,1,0),0)</f>
      </c>
      <c r="S186">
        <f>IF(ISNUMBER(E186),MIN(1,MAX(0,E186)),1)</f>
      </c>
      <c r="T186">
        <f>IF(R186=1,C186*S186,0)</f>
      </c>
      <c r="U186">
        <f>IF(R186=1,YEAR(B186),0)</f>
      </c>
      <c r="V186">
        <f>IF(OR(D186=27.5,D186=39),1,0)</f>
      </c>
      <c r="W186">
        <f>IF(AND(AE186=1,S186&lt;=0.5),1,0)</f>
      </c>
      <c r="X186">
        <f>IF(F186="Car",1,0)</f>
      </c>
      <c r="Y186">
        <f>IF(AND(R186=1,OR(V186=0,AND(D186=39,IF(ISNUMBER(G186),G186,0)&gt;0)),W186=0,S186&gt;0.5),1,0)</f>
      </c>
      <c r="Z186">
        <f>IF(X186=1,IF(J186&gt;0,Limits!$B$5,Limits!$B$6)*S186,0)</f>
      </c>
      <c r="AA186">
        <f>IF(Y186=1,MIN(IF(ISNUMBER(G186),MAX(0,G186),0),T186,IF(F186="SUV",Limits!$B$4,T186),IF(X186=1,Z186,T186)),0)</f>
      </c>
      <c r="AB186">
        <f>IF(AND(R186=1,V186=0),T186-K186,0)</f>
      </c>
      <c r="AC186">
        <f>IF(R186=1,IF(MONTH(B186)&gt;=10,1,0),0)</f>
      </c>
      <c r="AD186">
        <f>IF(R186=0,"",IF(V186=1,D186&amp;"-MM"&amp;MONTH(B186),IF(W186=1,"ADS",D186&amp;"")&amp;"-"&amp;IF(I186="MQ","MQ"&amp;ROUNDUP(MONTH(B186)/3,0),"HY")))</f>
      </c>
      <c r="AE186">
        <f>IF(OR(F186="",F186="No"),0,1)</f>
      </c>
      <c r="AF186">
        <f>K186*IF(U186='Form 4562'!$B$3,'Form 4562'!$B$16,1)</f>
      </c>
    </row>
    <row r="187" spans="1:32" x14ac:dyDescent="0.25">
      <c r="B187" s="1"/>
      <c r="C187" s="2"/>
      <c r="E187" s="3"/>
      <c r="G187" s="2"/>
      <c r="I187">
        <f>IF(R187=0,"",IF(V187=1,"MM",IF(IFERROR(SUMPRODUCT(($U$2:$U$201=U187)*$AB$2:$AB$201*$AC$2:$AC$201)/SUMPRODUCT(($U$2:$U$201=U187)*$AB$2:$AB$201),0)&gt;0.4,"MQ","HY")))</f>
      </c>
      <c r="J187" s="3">
        <f>IF(OR(R187=0,V187=1,W187=1),0,IF(ISNUMBER(H187),H187,IF(H187="No",0,IFERROR(VLOOKUP(B187,Limits!$D$2:$E$9,2,1),0))))</f>
      </c>
      <c r="K187" s="2">
        <f>AA187*IF(U187='Form 4562'!$B$3,'Form 4562'!$B$15,1)</f>
      </c>
      <c r="L187" s="2">
        <f>(T187-K187)*J187</f>
      </c>
      <c r="M187" s="2">
        <f>T187-K187-L187</f>
      </c>
      <c r="N187" s="2">
        <f>IF(R187=0,0,IF(AND(('Form 4562'!$B$3-U187+1)&gt;=1,('Form 4562'!$B$3-U187+1)&lt;=40),INDEX(Schedule!$I$187:$AV$187,1,('Form 4562'!$B$3-U187+1)),0))</f>
      </c>
      <c r="O187" s="2">
        <f>IF(R187=0,0,SUMIF(Schedule!$I$1:$AV$1,"&lt;="&amp;('Form 4562'!$B$3-U187+1),Schedule!$I$187:$AV$187))</f>
      </c>
      <c r="P187" s="2">
        <f>T187-O187-(K187-AF187)</f>
      </c>
      <c r="R187">
        <f>IF(AND(ISNUMBER(B187),ISNUMBER(C187)),IF(C187&gt;0,1,0),0)</f>
      </c>
      <c r="S187">
        <f>IF(ISNUMBER(E187),MIN(1,MAX(0,E187)),1)</f>
      </c>
      <c r="T187">
        <f>IF(R187=1,C187*S187,0)</f>
      </c>
      <c r="U187">
        <f>IF(R187=1,YEAR(B187),0)</f>
      </c>
      <c r="V187">
        <f>IF(OR(D187=27.5,D187=39),1,0)</f>
      </c>
      <c r="W187">
        <f>IF(AND(AE187=1,S187&lt;=0.5),1,0)</f>
      </c>
      <c r="X187">
        <f>IF(F187="Car",1,0)</f>
      </c>
      <c r="Y187">
        <f>IF(AND(R187=1,OR(V187=0,AND(D187=39,IF(ISNUMBER(G187),G187,0)&gt;0)),W187=0,S187&gt;0.5),1,0)</f>
      </c>
      <c r="Z187">
        <f>IF(X187=1,IF(J187&gt;0,Limits!$B$5,Limits!$B$6)*S187,0)</f>
      </c>
      <c r="AA187">
        <f>IF(Y187=1,MIN(IF(ISNUMBER(G187),MAX(0,G187),0),T187,IF(F187="SUV",Limits!$B$4,T187),IF(X187=1,Z187,T187)),0)</f>
      </c>
      <c r="AB187">
        <f>IF(AND(R187=1,V187=0),T187-K187,0)</f>
      </c>
      <c r="AC187">
        <f>IF(R187=1,IF(MONTH(B187)&gt;=10,1,0),0)</f>
      </c>
      <c r="AD187">
        <f>IF(R187=0,"",IF(V187=1,D187&amp;"-MM"&amp;MONTH(B187),IF(W187=1,"ADS",D187&amp;"")&amp;"-"&amp;IF(I187="MQ","MQ"&amp;ROUNDUP(MONTH(B187)/3,0),"HY")))</f>
      </c>
      <c r="AE187">
        <f>IF(OR(F187="",F187="No"),0,1)</f>
      </c>
      <c r="AF187">
        <f>K187*IF(U187='Form 4562'!$B$3,'Form 4562'!$B$16,1)</f>
      </c>
    </row>
    <row r="188" spans="1:32" x14ac:dyDescent="0.25">
      <c r="B188" s="1"/>
      <c r="C188" s="2"/>
      <c r="E188" s="3"/>
      <c r="G188" s="2"/>
      <c r="I188">
        <f>IF(R188=0,"",IF(V188=1,"MM",IF(IFERROR(SUMPRODUCT(($U$2:$U$201=U188)*$AB$2:$AB$201*$AC$2:$AC$201)/SUMPRODUCT(($U$2:$U$201=U188)*$AB$2:$AB$201),0)&gt;0.4,"MQ","HY")))</f>
      </c>
      <c r="J188" s="3">
        <f>IF(OR(R188=0,V188=1,W188=1),0,IF(ISNUMBER(H188),H188,IF(H188="No",0,IFERROR(VLOOKUP(B188,Limits!$D$2:$E$9,2,1),0))))</f>
      </c>
      <c r="K188" s="2">
        <f>AA188*IF(U188='Form 4562'!$B$3,'Form 4562'!$B$15,1)</f>
      </c>
      <c r="L188" s="2">
        <f>(T188-K188)*J188</f>
      </c>
      <c r="M188" s="2">
        <f>T188-K188-L188</f>
      </c>
      <c r="N188" s="2">
        <f>IF(R188=0,0,IF(AND(('Form 4562'!$B$3-U188+1)&gt;=1,('Form 4562'!$B$3-U188+1)&lt;=40),INDEX(Schedule!$I$188:$AV$188,1,('Form 4562'!$B$3-U188+1)),0))</f>
      </c>
      <c r="O188" s="2">
        <f>IF(R188=0,0,SUMIF(Schedule!$I$1:$AV$1,"&lt;="&amp;('Form 4562'!$B$3-U188+1),Schedule!$I$188:$AV$188))</f>
      </c>
      <c r="P188" s="2">
        <f>T188-O188-(K188-AF188)</f>
      </c>
      <c r="R188">
        <f>IF(AND(ISNUMBER(B188),ISNUMBER(C188)),IF(C188&gt;0,1,0),0)</f>
      </c>
      <c r="S188">
        <f>IF(ISNUMBER(E188),MIN(1,MAX(0,E188)),1)</f>
      </c>
      <c r="T188">
        <f>IF(R188=1,C188*S188,0)</f>
      </c>
      <c r="U188">
        <f>IF(R188=1,YEAR(B188),0)</f>
      </c>
      <c r="V188">
        <f>IF(OR(D188=27.5,D188=39),1,0)</f>
      </c>
      <c r="W188">
        <f>IF(AND(AE188=1,S188&lt;=0.5),1,0)</f>
      </c>
      <c r="X188">
        <f>IF(F188="Car",1,0)</f>
      </c>
      <c r="Y188">
        <f>IF(AND(R188=1,OR(V188=0,AND(D188=39,IF(ISNUMBER(G188),G188,0)&gt;0)),W188=0,S188&gt;0.5),1,0)</f>
      </c>
      <c r="Z188">
        <f>IF(X188=1,IF(J188&gt;0,Limits!$B$5,Limits!$B$6)*S188,0)</f>
      </c>
      <c r="AA188">
        <f>IF(Y188=1,MIN(IF(ISNUMBER(G188),MAX(0,G188),0),T188,IF(F188="SUV",Limits!$B$4,T188),IF(X188=1,Z188,T188)),0)</f>
      </c>
      <c r="AB188">
        <f>IF(AND(R188=1,V188=0),T188-K188,0)</f>
      </c>
      <c r="AC188">
        <f>IF(R188=1,IF(MONTH(B188)&gt;=10,1,0),0)</f>
      </c>
      <c r="AD188">
        <f>IF(R188=0,"",IF(V188=1,D188&amp;"-MM"&amp;MONTH(B188),IF(W188=1,"ADS",D188&amp;"")&amp;"-"&amp;IF(I188="MQ","MQ"&amp;ROUNDUP(MONTH(B188)/3,0),"HY")))</f>
      </c>
      <c r="AE188">
        <f>IF(OR(F188="",F188="No"),0,1)</f>
      </c>
      <c r="AF188">
        <f>K188*IF(U188='Form 4562'!$B$3,'Form 4562'!$B$16,1)</f>
      </c>
    </row>
    <row r="189" spans="1:32" x14ac:dyDescent="0.25">
      <c r="B189" s="1"/>
      <c r="C189" s="2"/>
      <c r="E189" s="3"/>
      <c r="G189" s="2"/>
      <c r="I189">
        <f>IF(R189=0,"",IF(V189=1,"MM",IF(IFERROR(SUMPRODUCT(($U$2:$U$201=U189)*$AB$2:$AB$201*$AC$2:$AC$201)/SUMPRODUCT(($U$2:$U$201=U189)*$AB$2:$AB$201),0)&gt;0.4,"MQ","HY")))</f>
      </c>
      <c r="J189" s="3">
        <f>IF(OR(R189=0,V189=1,W189=1),0,IF(ISNUMBER(H189),H189,IF(H189="No",0,IFERROR(VLOOKUP(B189,Limits!$D$2:$E$9,2,1),0))))</f>
      </c>
      <c r="K189" s="2">
        <f>AA189*IF(U189='Form 4562'!$B$3,'Form 4562'!$B$15,1)</f>
      </c>
      <c r="L189" s="2">
        <f>(T189-K189)*J189</f>
      </c>
      <c r="M189" s="2">
        <f>T189-K189-L189</f>
      </c>
      <c r="N189" s="2">
        <f>IF(R189=0,0,IF(AND(('Form 4562'!$B$3-U189+1)&gt;=1,('Form 4562'!$B$3-U189+1)&lt;=40),INDEX(Schedule!$I$189:$AV$189,1,('Form 4562'!$B$3-U189+1)),0))</f>
      </c>
      <c r="O189" s="2">
        <f>IF(R189=0,0,SUMIF(Schedule!$I$1:$AV$1,"&lt;="&amp;('Form 4562'!$B$3-U189+1),Schedule!$I$189:$AV$189))</f>
      </c>
      <c r="P189" s="2">
        <f>T189-O189-(K189-AF189)</f>
      </c>
      <c r="R189">
        <f>IF(AND(ISNUMBER(B189),ISNUMBER(C189)),IF(C189&gt;0,1,0),0)</f>
      </c>
      <c r="S189">
        <f>IF(ISNUMBER(E189),MIN(1,MAX(0,E189)),1)</f>
      </c>
      <c r="T189">
        <f>IF(R189=1,C189*S189,0)</f>
      </c>
      <c r="U189">
        <f>IF(R189=1,YEAR(B189),0)</f>
      </c>
      <c r="V189">
        <f>IF(OR(D189=27.5,D189=39),1,0)</f>
      </c>
      <c r="W189">
        <f>IF(AND(AE189=1,S189&lt;=0.5),1,0)</f>
      </c>
      <c r="X189">
        <f>IF(F189="Car",1,0)</f>
      </c>
      <c r="Y189">
        <f>IF(AND(R189=1,OR(V189=0,AND(D189=39,IF(ISNUMBER(G189),G189,0)&gt;0)),W189=0,S189&gt;0.5),1,0)</f>
      </c>
      <c r="Z189">
        <f>IF(X189=1,IF(J189&gt;0,Limits!$B$5,Limits!$B$6)*S189,0)</f>
      </c>
      <c r="AA189">
        <f>IF(Y189=1,MIN(IF(ISNUMBER(G189),MAX(0,G189),0),T189,IF(F189="SUV",Limits!$B$4,T189),IF(X189=1,Z189,T189)),0)</f>
      </c>
      <c r="AB189">
        <f>IF(AND(R189=1,V189=0),T189-K189,0)</f>
      </c>
      <c r="AC189">
        <f>IF(R189=1,IF(MONTH(B189)&gt;=10,1,0),0)</f>
      </c>
      <c r="AD189">
        <f>IF(R189=0,"",IF(V189=1,D189&amp;"-MM"&amp;MONTH(B189),IF(W189=1,"ADS",D189&amp;"")&amp;"-"&amp;IF(I189="MQ","MQ"&amp;ROUNDUP(MONTH(B189)/3,0),"HY")))</f>
      </c>
      <c r="AE189">
        <f>IF(OR(F189="",F189="No"),0,1)</f>
      </c>
      <c r="AF189">
        <f>K189*IF(U189='Form 4562'!$B$3,'Form 4562'!$B$16,1)</f>
      </c>
    </row>
    <row r="190" spans="1:32" x14ac:dyDescent="0.25">
      <c r="B190" s="1"/>
      <c r="C190" s="2"/>
      <c r="E190" s="3"/>
      <c r="G190" s="2"/>
      <c r="I190">
        <f>IF(R190=0,"",IF(V190=1,"MM",IF(IFERROR(SUMPRODUCT(($U$2:$U$201=U190)*$AB$2:$AB$201*$AC$2:$AC$201)/SUMPRODUCT(($U$2:$U$201=U190)*$AB$2:$AB$201),0)&gt;0.4,"MQ","HY")))</f>
      </c>
      <c r="J190" s="3">
        <f>IF(OR(R190=0,V190=1,W190=1),0,IF(ISNUMBER(H190),H190,IF(H190="No",0,IFERROR(VLOOKUP(B190,Limits!$D$2:$E$9,2,1),0))))</f>
      </c>
      <c r="K190" s="2">
        <f>AA190*IF(U190='Form 4562'!$B$3,'Form 4562'!$B$15,1)</f>
      </c>
      <c r="L190" s="2">
        <f>(T190-K190)*J190</f>
      </c>
      <c r="M190" s="2">
        <f>T190-K190-L190</f>
      </c>
      <c r="N190" s="2">
        <f>IF(R190=0,0,IF(AND(('Form 4562'!$B$3-U190+1)&gt;=1,('Form 4562'!$B$3-U190+1)&lt;=40),INDEX(Schedule!$I$190:$AV$190,1,('Form 4562'!$B$3-U190+1)),0))</f>
      </c>
      <c r="O190" s="2">
        <f>IF(R190=0,0,SUMIF(Schedule!$I$1:$AV$1,"&lt;="&amp;('Form 4562'!$B$3-U190+1),Schedule!$I$190:$AV$190))</f>
      </c>
      <c r="P190" s="2">
        <f>T190-O190-(K190-AF190)</f>
      </c>
      <c r="R190">
        <f>IF(AND(ISNUMBER(B190),ISNUMBER(C190)),IF(C190&gt;0,1,0),0)</f>
      </c>
      <c r="S190">
        <f>IF(ISNUMBER(E190),MIN(1,MAX(0,E190)),1)</f>
      </c>
      <c r="T190">
        <f>IF(R190=1,C190*S190,0)</f>
      </c>
      <c r="U190">
        <f>IF(R190=1,YEAR(B190),0)</f>
      </c>
      <c r="V190">
        <f>IF(OR(D190=27.5,D190=39),1,0)</f>
      </c>
      <c r="W190">
        <f>IF(AND(AE190=1,S190&lt;=0.5),1,0)</f>
      </c>
      <c r="X190">
        <f>IF(F190="Car",1,0)</f>
      </c>
      <c r="Y190">
        <f>IF(AND(R190=1,OR(V190=0,AND(D190=39,IF(ISNUMBER(G190),G190,0)&gt;0)),W190=0,S190&gt;0.5),1,0)</f>
      </c>
      <c r="Z190">
        <f>IF(X190=1,IF(J190&gt;0,Limits!$B$5,Limits!$B$6)*S190,0)</f>
      </c>
      <c r="AA190">
        <f>IF(Y190=1,MIN(IF(ISNUMBER(G190),MAX(0,G190),0),T190,IF(F190="SUV",Limits!$B$4,T190),IF(X190=1,Z190,T190)),0)</f>
      </c>
      <c r="AB190">
        <f>IF(AND(R190=1,V190=0),T190-K190,0)</f>
      </c>
      <c r="AC190">
        <f>IF(R190=1,IF(MONTH(B190)&gt;=10,1,0),0)</f>
      </c>
      <c r="AD190">
        <f>IF(R190=0,"",IF(V190=1,D190&amp;"-MM"&amp;MONTH(B190),IF(W190=1,"ADS",D190&amp;"")&amp;"-"&amp;IF(I190="MQ","MQ"&amp;ROUNDUP(MONTH(B190)/3,0),"HY")))</f>
      </c>
      <c r="AE190">
        <f>IF(OR(F190="",F190="No"),0,1)</f>
      </c>
      <c r="AF190">
        <f>K190*IF(U190='Form 4562'!$B$3,'Form 4562'!$B$16,1)</f>
      </c>
    </row>
    <row r="191" spans="1:32" x14ac:dyDescent="0.25">
      <c r="B191" s="1"/>
      <c r="C191" s="2"/>
      <c r="E191" s="3"/>
      <c r="G191" s="2"/>
      <c r="I191">
        <f>IF(R191=0,"",IF(V191=1,"MM",IF(IFERROR(SUMPRODUCT(($U$2:$U$201=U191)*$AB$2:$AB$201*$AC$2:$AC$201)/SUMPRODUCT(($U$2:$U$201=U191)*$AB$2:$AB$201),0)&gt;0.4,"MQ","HY")))</f>
      </c>
      <c r="J191" s="3">
        <f>IF(OR(R191=0,V191=1,W191=1),0,IF(ISNUMBER(H191),H191,IF(H191="No",0,IFERROR(VLOOKUP(B191,Limits!$D$2:$E$9,2,1),0))))</f>
      </c>
      <c r="K191" s="2">
        <f>AA191*IF(U191='Form 4562'!$B$3,'Form 4562'!$B$15,1)</f>
      </c>
      <c r="L191" s="2">
        <f>(T191-K191)*J191</f>
      </c>
      <c r="M191" s="2">
        <f>T191-K191-L191</f>
      </c>
      <c r="N191" s="2">
        <f>IF(R191=0,0,IF(AND(('Form 4562'!$B$3-U191+1)&gt;=1,('Form 4562'!$B$3-U191+1)&lt;=40),INDEX(Schedule!$I$191:$AV$191,1,('Form 4562'!$B$3-U191+1)),0))</f>
      </c>
      <c r="O191" s="2">
        <f>IF(R191=0,0,SUMIF(Schedule!$I$1:$AV$1,"&lt;="&amp;('Form 4562'!$B$3-U191+1),Schedule!$I$191:$AV$191))</f>
      </c>
      <c r="P191" s="2">
        <f>T191-O191-(K191-AF191)</f>
      </c>
      <c r="R191">
        <f>IF(AND(ISNUMBER(B191),ISNUMBER(C191)),IF(C191&gt;0,1,0),0)</f>
      </c>
      <c r="S191">
        <f>IF(ISNUMBER(E191),MIN(1,MAX(0,E191)),1)</f>
      </c>
      <c r="T191">
        <f>IF(R191=1,C191*S191,0)</f>
      </c>
      <c r="U191">
        <f>IF(R191=1,YEAR(B191),0)</f>
      </c>
      <c r="V191">
        <f>IF(OR(D191=27.5,D191=39),1,0)</f>
      </c>
      <c r="W191">
        <f>IF(AND(AE191=1,S191&lt;=0.5),1,0)</f>
      </c>
      <c r="X191">
        <f>IF(F191="Car",1,0)</f>
      </c>
      <c r="Y191">
        <f>IF(AND(R191=1,OR(V191=0,AND(D191=39,IF(ISNUMBER(G191),G191,0)&gt;0)),W191=0,S191&gt;0.5),1,0)</f>
      </c>
      <c r="Z191">
        <f>IF(X191=1,IF(J191&gt;0,Limits!$B$5,Limits!$B$6)*S191,0)</f>
      </c>
      <c r="AA191">
        <f>IF(Y191=1,MIN(IF(ISNUMBER(G191),MAX(0,G191),0),T191,IF(F191="SUV",Limits!$B$4,T191),IF(X191=1,Z191,T191)),0)</f>
      </c>
      <c r="AB191">
        <f>IF(AND(R191=1,V191=0),T191-K191,0)</f>
      </c>
      <c r="AC191">
        <f>IF(R191=1,IF(MONTH(B191)&gt;=10,1,0),0)</f>
      </c>
      <c r="AD191">
        <f>IF(R191=0,"",IF(V191=1,D191&amp;"-MM"&amp;MONTH(B191),IF(W191=1,"ADS",D191&amp;"")&amp;"-"&amp;IF(I191="MQ","MQ"&amp;ROUNDUP(MONTH(B191)/3,0),"HY")))</f>
      </c>
      <c r="AE191">
        <f>IF(OR(F191="",F191="No"),0,1)</f>
      </c>
      <c r="AF191">
        <f>K191*IF(U191='Form 4562'!$B$3,'Form 4562'!$B$16,1)</f>
      </c>
    </row>
    <row r="192" spans="1:32" x14ac:dyDescent="0.25">
      <c r="B192" s="1"/>
      <c r="C192" s="2"/>
      <c r="E192" s="3"/>
      <c r="G192" s="2"/>
      <c r="I192">
        <f>IF(R192=0,"",IF(V192=1,"MM",IF(IFERROR(SUMPRODUCT(($U$2:$U$201=U192)*$AB$2:$AB$201*$AC$2:$AC$201)/SUMPRODUCT(($U$2:$U$201=U192)*$AB$2:$AB$201),0)&gt;0.4,"MQ","HY")))</f>
      </c>
      <c r="J192" s="3">
        <f>IF(OR(R192=0,V192=1,W192=1),0,IF(ISNUMBER(H192),H192,IF(H192="No",0,IFERROR(VLOOKUP(B192,Limits!$D$2:$E$9,2,1),0))))</f>
      </c>
      <c r="K192" s="2">
        <f>AA192*IF(U192='Form 4562'!$B$3,'Form 4562'!$B$15,1)</f>
      </c>
      <c r="L192" s="2">
        <f>(T192-K192)*J192</f>
      </c>
      <c r="M192" s="2">
        <f>T192-K192-L192</f>
      </c>
      <c r="N192" s="2">
        <f>IF(R192=0,0,IF(AND(('Form 4562'!$B$3-U192+1)&gt;=1,('Form 4562'!$B$3-U192+1)&lt;=40),INDEX(Schedule!$I$192:$AV$192,1,('Form 4562'!$B$3-U192+1)),0))</f>
      </c>
      <c r="O192" s="2">
        <f>IF(R192=0,0,SUMIF(Schedule!$I$1:$AV$1,"&lt;="&amp;('Form 4562'!$B$3-U192+1),Schedule!$I$192:$AV$192))</f>
      </c>
      <c r="P192" s="2">
        <f>T192-O192-(K192-AF192)</f>
      </c>
      <c r="R192">
        <f>IF(AND(ISNUMBER(B192),ISNUMBER(C192)),IF(C192&gt;0,1,0),0)</f>
      </c>
      <c r="S192">
        <f>IF(ISNUMBER(E192),MIN(1,MAX(0,E192)),1)</f>
      </c>
      <c r="T192">
        <f>IF(R192=1,C192*S192,0)</f>
      </c>
      <c r="U192">
        <f>IF(R192=1,YEAR(B192),0)</f>
      </c>
      <c r="V192">
        <f>IF(OR(D192=27.5,D192=39),1,0)</f>
      </c>
      <c r="W192">
        <f>IF(AND(AE192=1,S192&lt;=0.5),1,0)</f>
      </c>
      <c r="X192">
        <f>IF(F192="Car",1,0)</f>
      </c>
      <c r="Y192">
        <f>IF(AND(R192=1,OR(V192=0,AND(D192=39,IF(ISNUMBER(G192),G192,0)&gt;0)),W192=0,S192&gt;0.5),1,0)</f>
      </c>
      <c r="Z192">
        <f>IF(X192=1,IF(J192&gt;0,Limits!$B$5,Limits!$B$6)*S192,0)</f>
      </c>
      <c r="AA192">
        <f>IF(Y192=1,MIN(IF(ISNUMBER(G192),MAX(0,G192),0),T192,IF(F192="SUV",Limits!$B$4,T192),IF(X192=1,Z192,T192)),0)</f>
      </c>
      <c r="AB192">
        <f>IF(AND(R192=1,V192=0),T192-K192,0)</f>
      </c>
      <c r="AC192">
        <f>IF(R192=1,IF(MONTH(B192)&gt;=10,1,0),0)</f>
      </c>
      <c r="AD192">
        <f>IF(R192=0,"",IF(V192=1,D192&amp;"-MM"&amp;MONTH(B192),IF(W192=1,"ADS",D192&amp;"")&amp;"-"&amp;IF(I192="MQ","MQ"&amp;ROUNDUP(MONTH(B192)/3,0),"HY")))</f>
      </c>
      <c r="AE192">
        <f>IF(OR(F192="",F192="No"),0,1)</f>
      </c>
      <c r="AF192">
        <f>K192*IF(U192='Form 4562'!$B$3,'Form 4562'!$B$16,1)</f>
      </c>
    </row>
    <row r="193" spans="1:32" x14ac:dyDescent="0.25">
      <c r="B193" s="1"/>
      <c r="C193" s="2"/>
      <c r="E193" s="3"/>
      <c r="G193" s="2"/>
      <c r="I193">
        <f>IF(R193=0,"",IF(V193=1,"MM",IF(IFERROR(SUMPRODUCT(($U$2:$U$201=U193)*$AB$2:$AB$201*$AC$2:$AC$201)/SUMPRODUCT(($U$2:$U$201=U193)*$AB$2:$AB$201),0)&gt;0.4,"MQ","HY")))</f>
      </c>
      <c r="J193" s="3">
        <f>IF(OR(R193=0,V193=1,W193=1),0,IF(ISNUMBER(H193),H193,IF(H193="No",0,IFERROR(VLOOKUP(B193,Limits!$D$2:$E$9,2,1),0))))</f>
      </c>
      <c r="K193" s="2">
        <f>AA193*IF(U193='Form 4562'!$B$3,'Form 4562'!$B$15,1)</f>
      </c>
      <c r="L193" s="2">
        <f>(T193-K193)*J193</f>
      </c>
      <c r="M193" s="2">
        <f>T193-K193-L193</f>
      </c>
      <c r="N193" s="2">
        <f>IF(R193=0,0,IF(AND(('Form 4562'!$B$3-U193+1)&gt;=1,('Form 4562'!$B$3-U193+1)&lt;=40),INDEX(Schedule!$I$193:$AV$193,1,('Form 4562'!$B$3-U193+1)),0))</f>
      </c>
      <c r="O193" s="2">
        <f>IF(R193=0,0,SUMIF(Schedule!$I$1:$AV$1,"&lt;="&amp;('Form 4562'!$B$3-U193+1),Schedule!$I$193:$AV$193))</f>
      </c>
      <c r="P193" s="2">
        <f>T193-O193-(K193-AF193)</f>
      </c>
      <c r="R193">
        <f>IF(AND(ISNUMBER(B193),ISNUMBER(C193)),IF(C193&gt;0,1,0),0)</f>
      </c>
      <c r="S193">
        <f>IF(ISNUMBER(E193),MIN(1,MAX(0,E193)),1)</f>
      </c>
      <c r="T193">
        <f>IF(R193=1,C193*S193,0)</f>
      </c>
      <c r="U193">
        <f>IF(R193=1,YEAR(B193),0)</f>
      </c>
      <c r="V193">
        <f>IF(OR(D193=27.5,D193=39),1,0)</f>
      </c>
      <c r="W193">
        <f>IF(AND(AE193=1,S193&lt;=0.5),1,0)</f>
      </c>
      <c r="X193">
        <f>IF(F193="Car",1,0)</f>
      </c>
      <c r="Y193">
        <f>IF(AND(R193=1,OR(V193=0,AND(D193=39,IF(ISNUMBER(G193),G193,0)&gt;0)),W193=0,S193&gt;0.5),1,0)</f>
      </c>
      <c r="Z193">
        <f>IF(X193=1,IF(J193&gt;0,Limits!$B$5,Limits!$B$6)*S193,0)</f>
      </c>
      <c r="AA193">
        <f>IF(Y193=1,MIN(IF(ISNUMBER(G193),MAX(0,G193),0),T193,IF(F193="SUV",Limits!$B$4,T193),IF(X193=1,Z193,T193)),0)</f>
      </c>
      <c r="AB193">
        <f>IF(AND(R193=1,V193=0),T193-K193,0)</f>
      </c>
      <c r="AC193">
        <f>IF(R193=1,IF(MONTH(B193)&gt;=10,1,0),0)</f>
      </c>
      <c r="AD193">
        <f>IF(R193=0,"",IF(V193=1,D193&amp;"-MM"&amp;MONTH(B193),IF(W193=1,"ADS",D193&amp;"")&amp;"-"&amp;IF(I193="MQ","MQ"&amp;ROUNDUP(MONTH(B193)/3,0),"HY")))</f>
      </c>
      <c r="AE193">
        <f>IF(OR(F193="",F193="No"),0,1)</f>
      </c>
      <c r="AF193">
        <f>K193*IF(U193='Form 4562'!$B$3,'Form 4562'!$B$16,1)</f>
      </c>
    </row>
    <row r="194" spans="1:32" x14ac:dyDescent="0.25">
      <c r="B194" s="1"/>
      <c r="C194" s="2"/>
      <c r="E194" s="3"/>
      <c r="G194" s="2"/>
      <c r="I194">
        <f>IF(R194=0,"",IF(V194=1,"MM",IF(IFERROR(SUMPRODUCT(($U$2:$U$201=U194)*$AB$2:$AB$201*$AC$2:$AC$201)/SUMPRODUCT(($U$2:$U$201=U194)*$AB$2:$AB$201),0)&gt;0.4,"MQ","HY")))</f>
      </c>
      <c r="J194" s="3">
        <f>IF(OR(R194=0,V194=1,W194=1),0,IF(ISNUMBER(H194),H194,IF(H194="No",0,IFERROR(VLOOKUP(B194,Limits!$D$2:$E$9,2,1),0))))</f>
      </c>
      <c r="K194" s="2">
        <f>AA194*IF(U194='Form 4562'!$B$3,'Form 4562'!$B$15,1)</f>
      </c>
      <c r="L194" s="2">
        <f>(T194-K194)*J194</f>
      </c>
      <c r="M194" s="2">
        <f>T194-K194-L194</f>
      </c>
      <c r="N194" s="2">
        <f>IF(R194=0,0,IF(AND(('Form 4562'!$B$3-U194+1)&gt;=1,('Form 4562'!$B$3-U194+1)&lt;=40),INDEX(Schedule!$I$194:$AV$194,1,('Form 4562'!$B$3-U194+1)),0))</f>
      </c>
      <c r="O194" s="2">
        <f>IF(R194=0,0,SUMIF(Schedule!$I$1:$AV$1,"&lt;="&amp;('Form 4562'!$B$3-U194+1),Schedule!$I$194:$AV$194))</f>
      </c>
      <c r="P194" s="2">
        <f>T194-O194-(K194-AF194)</f>
      </c>
      <c r="R194">
        <f>IF(AND(ISNUMBER(B194),ISNUMBER(C194)),IF(C194&gt;0,1,0),0)</f>
      </c>
      <c r="S194">
        <f>IF(ISNUMBER(E194),MIN(1,MAX(0,E194)),1)</f>
      </c>
      <c r="T194">
        <f>IF(R194=1,C194*S194,0)</f>
      </c>
      <c r="U194">
        <f>IF(R194=1,YEAR(B194),0)</f>
      </c>
      <c r="V194">
        <f>IF(OR(D194=27.5,D194=39),1,0)</f>
      </c>
      <c r="W194">
        <f>IF(AND(AE194=1,S194&lt;=0.5),1,0)</f>
      </c>
      <c r="X194">
        <f>IF(F194="Car",1,0)</f>
      </c>
      <c r="Y194">
        <f>IF(AND(R194=1,OR(V194=0,AND(D194=39,IF(ISNUMBER(G194),G194,0)&gt;0)),W194=0,S194&gt;0.5),1,0)</f>
      </c>
      <c r="Z194">
        <f>IF(X194=1,IF(J194&gt;0,Limits!$B$5,Limits!$B$6)*S194,0)</f>
      </c>
      <c r="AA194">
        <f>IF(Y194=1,MIN(IF(ISNUMBER(G194),MAX(0,G194),0),T194,IF(F194="SUV",Limits!$B$4,T194),IF(X194=1,Z194,T194)),0)</f>
      </c>
      <c r="AB194">
        <f>IF(AND(R194=1,V194=0),T194-K194,0)</f>
      </c>
      <c r="AC194">
        <f>IF(R194=1,IF(MONTH(B194)&gt;=10,1,0),0)</f>
      </c>
      <c r="AD194">
        <f>IF(R194=0,"",IF(V194=1,D194&amp;"-MM"&amp;MONTH(B194),IF(W194=1,"ADS",D194&amp;"")&amp;"-"&amp;IF(I194="MQ","MQ"&amp;ROUNDUP(MONTH(B194)/3,0),"HY")))</f>
      </c>
      <c r="AE194">
        <f>IF(OR(F194="",F194="No"),0,1)</f>
      </c>
      <c r="AF194">
        <f>K194*IF(U194='Form 4562'!$B$3,'Form 4562'!$B$16,1)</f>
      </c>
    </row>
    <row r="195" spans="1:32" x14ac:dyDescent="0.25">
      <c r="B195" s="1"/>
      <c r="C195" s="2"/>
      <c r="E195" s="3"/>
      <c r="G195" s="2"/>
      <c r="I195">
        <f>IF(R195=0,"",IF(V195=1,"MM",IF(IFERROR(SUMPRODUCT(($U$2:$U$201=U195)*$AB$2:$AB$201*$AC$2:$AC$201)/SUMPRODUCT(($U$2:$U$201=U195)*$AB$2:$AB$201),0)&gt;0.4,"MQ","HY")))</f>
      </c>
      <c r="J195" s="3">
        <f>IF(OR(R195=0,V195=1,W195=1),0,IF(ISNUMBER(H195),H195,IF(H195="No",0,IFERROR(VLOOKUP(B195,Limits!$D$2:$E$9,2,1),0))))</f>
      </c>
      <c r="K195" s="2">
        <f>AA195*IF(U195='Form 4562'!$B$3,'Form 4562'!$B$15,1)</f>
      </c>
      <c r="L195" s="2">
        <f>(T195-K195)*J195</f>
      </c>
      <c r="M195" s="2">
        <f>T195-K195-L195</f>
      </c>
      <c r="N195" s="2">
        <f>IF(R195=0,0,IF(AND(('Form 4562'!$B$3-U195+1)&gt;=1,('Form 4562'!$B$3-U195+1)&lt;=40),INDEX(Schedule!$I$195:$AV$195,1,('Form 4562'!$B$3-U195+1)),0))</f>
      </c>
      <c r="O195" s="2">
        <f>IF(R195=0,0,SUMIF(Schedule!$I$1:$AV$1,"&lt;="&amp;('Form 4562'!$B$3-U195+1),Schedule!$I$195:$AV$195))</f>
      </c>
      <c r="P195" s="2">
        <f>T195-O195-(K195-AF195)</f>
      </c>
      <c r="R195">
        <f>IF(AND(ISNUMBER(B195),ISNUMBER(C195)),IF(C195&gt;0,1,0),0)</f>
      </c>
      <c r="S195">
        <f>IF(ISNUMBER(E195),MIN(1,MAX(0,E195)),1)</f>
      </c>
      <c r="T195">
        <f>IF(R195=1,C195*S195,0)</f>
      </c>
      <c r="U195">
        <f>IF(R195=1,YEAR(B195),0)</f>
      </c>
      <c r="V195">
        <f>IF(OR(D195=27.5,D195=39),1,0)</f>
      </c>
      <c r="W195">
        <f>IF(AND(AE195=1,S195&lt;=0.5),1,0)</f>
      </c>
      <c r="X195">
        <f>IF(F195="Car",1,0)</f>
      </c>
      <c r="Y195">
        <f>IF(AND(R195=1,OR(V195=0,AND(D195=39,IF(ISNUMBER(G195),G195,0)&gt;0)),W195=0,S195&gt;0.5),1,0)</f>
      </c>
      <c r="Z195">
        <f>IF(X195=1,IF(J195&gt;0,Limits!$B$5,Limits!$B$6)*S195,0)</f>
      </c>
      <c r="AA195">
        <f>IF(Y195=1,MIN(IF(ISNUMBER(G195),MAX(0,G195),0),T195,IF(F195="SUV",Limits!$B$4,T195),IF(X195=1,Z195,T195)),0)</f>
      </c>
      <c r="AB195">
        <f>IF(AND(R195=1,V195=0),T195-K195,0)</f>
      </c>
      <c r="AC195">
        <f>IF(R195=1,IF(MONTH(B195)&gt;=10,1,0),0)</f>
      </c>
      <c r="AD195">
        <f>IF(R195=0,"",IF(V195=1,D195&amp;"-MM"&amp;MONTH(B195),IF(W195=1,"ADS",D195&amp;"")&amp;"-"&amp;IF(I195="MQ","MQ"&amp;ROUNDUP(MONTH(B195)/3,0),"HY")))</f>
      </c>
      <c r="AE195">
        <f>IF(OR(F195="",F195="No"),0,1)</f>
      </c>
      <c r="AF195">
        <f>K195*IF(U195='Form 4562'!$B$3,'Form 4562'!$B$16,1)</f>
      </c>
    </row>
    <row r="196" spans="1:32" x14ac:dyDescent="0.25">
      <c r="B196" s="1"/>
      <c r="C196" s="2"/>
      <c r="E196" s="3"/>
      <c r="G196" s="2"/>
      <c r="I196">
        <f>IF(R196=0,"",IF(V196=1,"MM",IF(IFERROR(SUMPRODUCT(($U$2:$U$201=U196)*$AB$2:$AB$201*$AC$2:$AC$201)/SUMPRODUCT(($U$2:$U$201=U196)*$AB$2:$AB$201),0)&gt;0.4,"MQ","HY")))</f>
      </c>
      <c r="J196" s="3">
        <f>IF(OR(R196=0,V196=1,W196=1),0,IF(ISNUMBER(H196),H196,IF(H196="No",0,IFERROR(VLOOKUP(B196,Limits!$D$2:$E$9,2,1),0))))</f>
      </c>
      <c r="K196" s="2">
        <f>AA196*IF(U196='Form 4562'!$B$3,'Form 4562'!$B$15,1)</f>
      </c>
      <c r="L196" s="2">
        <f>(T196-K196)*J196</f>
      </c>
      <c r="M196" s="2">
        <f>T196-K196-L196</f>
      </c>
      <c r="N196" s="2">
        <f>IF(R196=0,0,IF(AND(('Form 4562'!$B$3-U196+1)&gt;=1,('Form 4562'!$B$3-U196+1)&lt;=40),INDEX(Schedule!$I$196:$AV$196,1,('Form 4562'!$B$3-U196+1)),0))</f>
      </c>
      <c r="O196" s="2">
        <f>IF(R196=0,0,SUMIF(Schedule!$I$1:$AV$1,"&lt;="&amp;('Form 4562'!$B$3-U196+1),Schedule!$I$196:$AV$196))</f>
      </c>
      <c r="P196" s="2">
        <f>T196-O196-(K196-AF196)</f>
      </c>
      <c r="R196">
        <f>IF(AND(ISNUMBER(B196),ISNUMBER(C196)),IF(C196&gt;0,1,0),0)</f>
      </c>
      <c r="S196">
        <f>IF(ISNUMBER(E196),MIN(1,MAX(0,E196)),1)</f>
      </c>
      <c r="T196">
        <f>IF(R196=1,C196*S196,0)</f>
      </c>
      <c r="U196">
        <f>IF(R196=1,YEAR(B196),0)</f>
      </c>
      <c r="V196">
        <f>IF(OR(D196=27.5,D196=39),1,0)</f>
      </c>
      <c r="W196">
        <f>IF(AND(AE196=1,S196&lt;=0.5),1,0)</f>
      </c>
      <c r="X196">
        <f>IF(F196="Car",1,0)</f>
      </c>
      <c r="Y196">
        <f>IF(AND(R196=1,OR(V196=0,AND(D196=39,IF(ISNUMBER(G196),G196,0)&gt;0)),W196=0,S196&gt;0.5),1,0)</f>
      </c>
      <c r="Z196">
        <f>IF(X196=1,IF(J196&gt;0,Limits!$B$5,Limits!$B$6)*S196,0)</f>
      </c>
      <c r="AA196">
        <f>IF(Y196=1,MIN(IF(ISNUMBER(G196),MAX(0,G196),0),T196,IF(F196="SUV",Limits!$B$4,T196),IF(X196=1,Z196,T196)),0)</f>
      </c>
      <c r="AB196">
        <f>IF(AND(R196=1,V196=0),T196-K196,0)</f>
      </c>
      <c r="AC196">
        <f>IF(R196=1,IF(MONTH(B196)&gt;=10,1,0),0)</f>
      </c>
      <c r="AD196">
        <f>IF(R196=0,"",IF(V196=1,D196&amp;"-MM"&amp;MONTH(B196),IF(W196=1,"ADS",D196&amp;"")&amp;"-"&amp;IF(I196="MQ","MQ"&amp;ROUNDUP(MONTH(B196)/3,0),"HY")))</f>
      </c>
      <c r="AE196">
        <f>IF(OR(F196="",F196="No"),0,1)</f>
      </c>
      <c r="AF196">
        <f>K196*IF(U196='Form 4562'!$B$3,'Form 4562'!$B$16,1)</f>
      </c>
    </row>
    <row r="197" spans="1:32" x14ac:dyDescent="0.25">
      <c r="B197" s="1"/>
      <c r="C197" s="2"/>
      <c r="E197" s="3"/>
      <c r="G197" s="2"/>
      <c r="I197">
        <f>IF(R197=0,"",IF(V197=1,"MM",IF(IFERROR(SUMPRODUCT(($U$2:$U$201=U197)*$AB$2:$AB$201*$AC$2:$AC$201)/SUMPRODUCT(($U$2:$U$201=U197)*$AB$2:$AB$201),0)&gt;0.4,"MQ","HY")))</f>
      </c>
      <c r="J197" s="3">
        <f>IF(OR(R197=0,V197=1,W197=1),0,IF(ISNUMBER(H197),H197,IF(H197="No",0,IFERROR(VLOOKUP(B197,Limits!$D$2:$E$9,2,1),0))))</f>
      </c>
      <c r="K197" s="2">
        <f>AA197*IF(U197='Form 4562'!$B$3,'Form 4562'!$B$15,1)</f>
      </c>
      <c r="L197" s="2">
        <f>(T197-K197)*J197</f>
      </c>
      <c r="M197" s="2">
        <f>T197-K197-L197</f>
      </c>
      <c r="N197" s="2">
        <f>IF(R197=0,0,IF(AND(('Form 4562'!$B$3-U197+1)&gt;=1,('Form 4562'!$B$3-U197+1)&lt;=40),INDEX(Schedule!$I$197:$AV$197,1,('Form 4562'!$B$3-U197+1)),0))</f>
      </c>
      <c r="O197" s="2">
        <f>IF(R197=0,0,SUMIF(Schedule!$I$1:$AV$1,"&lt;="&amp;('Form 4562'!$B$3-U197+1),Schedule!$I$197:$AV$197))</f>
      </c>
      <c r="P197" s="2">
        <f>T197-O197-(K197-AF197)</f>
      </c>
      <c r="R197">
        <f>IF(AND(ISNUMBER(B197),ISNUMBER(C197)),IF(C197&gt;0,1,0),0)</f>
      </c>
      <c r="S197">
        <f>IF(ISNUMBER(E197),MIN(1,MAX(0,E197)),1)</f>
      </c>
      <c r="T197">
        <f>IF(R197=1,C197*S197,0)</f>
      </c>
      <c r="U197">
        <f>IF(R197=1,YEAR(B197),0)</f>
      </c>
      <c r="V197">
        <f>IF(OR(D197=27.5,D197=39),1,0)</f>
      </c>
      <c r="W197">
        <f>IF(AND(AE197=1,S197&lt;=0.5),1,0)</f>
      </c>
      <c r="X197">
        <f>IF(F197="Car",1,0)</f>
      </c>
      <c r="Y197">
        <f>IF(AND(R197=1,OR(V197=0,AND(D197=39,IF(ISNUMBER(G197),G197,0)&gt;0)),W197=0,S197&gt;0.5),1,0)</f>
      </c>
      <c r="Z197">
        <f>IF(X197=1,IF(J197&gt;0,Limits!$B$5,Limits!$B$6)*S197,0)</f>
      </c>
      <c r="AA197">
        <f>IF(Y197=1,MIN(IF(ISNUMBER(G197),MAX(0,G197),0),T197,IF(F197="SUV",Limits!$B$4,T197),IF(X197=1,Z197,T197)),0)</f>
      </c>
      <c r="AB197">
        <f>IF(AND(R197=1,V197=0),T197-K197,0)</f>
      </c>
      <c r="AC197">
        <f>IF(R197=1,IF(MONTH(B197)&gt;=10,1,0),0)</f>
      </c>
      <c r="AD197">
        <f>IF(R197=0,"",IF(V197=1,D197&amp;"-MM"&amp;MONTH(B197),IF(W197=1,"ADS",D197&amp;"")&amp;"-"&amp;IF(I197="MQ","MQ"&amp;ROUNDUP(MONTH(B197)/3,0),"HY")))</f>
      </c>
      <c r="AE197">
        <f>IF(OR(F197="",F197="No"),0,1)</f>
      </c>
      <c r="AF197">
        <f>K197*IF(U197='Form 4562'!$B$3,'Form 4562'!$B$16,1)</f>
      </c>
    </row>
    <row r="198" spans="1:32" x14ac:dyDescent="0.25">
      <c r="B198" s="1"/>
      <c r="C198" s="2"/>
      <c r="E198" s="3"/>
      <c r="G198" s="2"/>
      <c r="I198">
        <f>IF(R198=0,"",IF(V198=1,"MM",IF(IFERROR(SUMPRODUCT(($U$2:$U$201=U198)*$AB$2:$AB$201*$AC$2:$AC$201)/SUMPRODUCT(($U$2:$U$201=U198)*$AB$2:$AB$201),0)&gt;0.4,"MQ","HY")))</f>
      </c>
      <c r="J198" s="3">
        <f>IF(OR(R198=0,V198=1,W198=1),0,IF(ISNUMBER(H198),H198,IF(H198="No",0,IFERROR(VLOOKUP(B198,Limits!$D$2:$E$9,2,1),0))))</f>
      </c>
      <c r="K198" s="2">
        <f>AA198*IF(U198='Form 4562'!$B$3,'Form 4562'!$B$15,1)</f>
      </c>
      <c r="L198" s="2">
        <f>(T198-K198)*J198</f>
      </c>
      <c r="M198" s="2">
        <f>T198-K198-L198</f>
      </c>
      <c r="N198" s="2">
        <f>IF(R198=0,0,IF(AND(('Form 4562'!$B$3-U198+1)&gt;=1,('Form 4562'!$B$3-U198+1)&lt;=40),INDEX(Schedule!$I$198:$AV$198,1,('Form 4562'!$B$3-U198+1)),0))</f>
      </c>
      <c r="O198" s="2">
        <f>IF(R198=0,0,SUMIF(Schedule!$I$1:$AV$1,"&lt;="&amp;('Form 4562'!$B$3-U198+1),Schedule!$I$198:$AV$198))</f>
      </c>
      <c r="P198" s="2">
        <f>T198-O198-(K198-AF198)</f>
      </c>
      <c r="R198">
        <f>IF(AND(ISNUMBER(B198),ISNUMBER(C198)),IF(C198&gt;0,1,0),0)</f>
      </c>
      <c r="S198">
        <f>IF(ISNUMBER(E198),MIN(1,MAX(0,E198)),1)</f>
      </c>
      <c r="T198">
        <f>IF(R198=1,C198*S198,0)</f>
      </c>
      <c r="U198">
        <f>IF(R198=1,YEAR(B198),0)</f>
      </c>
      <c r="V198">
        <f>IF(OR(D198=27.5,D198=39),1,0)</f>
      </c>
      <c r="W198">
        <f>IF(AND(AE198=1,S198&lt;=0.5),1,0)</f>
      </c>
      <c r="X198">
        <f>IF(F198="Car",1,0)</f>
      </c>
      <c r="Y198">
        <f>IF(AND(R198=1,OR(V198=0,AND(D198=39,IF(ISNUMBER(G198),G198,0)&gt;0)),W198=0,S198&gt;0.5),1,0)</f>
      </c>
      <c r="Z198">
        <f>IF(X198=1,IF(J198&gt;0,Limits!$B$5,Limits!$B$6)*S198,0)</f>
      </c>
      <c r="AA198">
        <f>IF(Y198=1,MIN(IF(ISNUMBER(G198),MAX(0,G198),0),T198,IF(F198="SUV",Limits!$B$4,T198),IF(X198=1,Z198,T198)),0)</f>
      </c>
      <c r="AB198">
        <f>IF(AND(R198=1,V198=0),T198-K198,0)</f>
      </c>
      <c r="AC198">
        <f>IF(R198=1,IF(MONTH(B198)&gt;=10,1,0),0)</f>
      </c>
      <c r="AD198">
        <f>IF(R198=0,"",IF(V198=1,D198&amp;"-MM"&amp;MONTH(B198),IF(W198=1,"ADS",D198&amp;"")&amp;"-"&amp;IF(I198="MQ","MQ"&amp;ROUNDUP(MONTH(B198)/3,0),"HY")))</f>
      </c>
      <c r="AE198">
        <f>IF(OR(F198="",F198="No"),0,1)</f>
      </c>
      <c r="AF198">
        <f>K198*IF(U198='Form 4562'!$B$3,'Form 4562'!$B$16,1)</f>
      </c>
    </row>
    <row r="199" spans="1:32" x14ac:dyDescent="0.25">
      <c r="B199" s="1"/>
      <c r="C199" s="2"/>
      <c r="E199" s="3"/>
      <c r="G199" s="2"/>
      <c r="I199">
        <f>IF(R199=0,"",IF(V199=1,"MM",IF(IFERROR(SUMPRODUCT(($U$2:$U$201=U199)*$AB$2:$AB$201*$AC$2:$AC$201)/SUMPRODUCT(($U$2:$U$201=U199)*$AB$2:$AB$201),0)&gt;0.4,"MQ","HY")))</f>
      </c>
      <c r="J199" s="3">
        <f>IF(OR(R199=0,V199=1,W199=1),0,IF(ISNUMBER(H199),H199,IF(H199="No",0,IFERROR(VLOOKUP(B199,Limits!$D$2:$E$9,2,1),0))))</f>
      </c>
      <c r="K199" s="2">
        <f>AA199*IF(U199='Form 4562'!$B$3,'Form 4562'!$B$15,1)</f>
      </c>
      <c r="L199" s="2">
        <f>(T199-K199)*J199</f>
      </c>
      <c r="M199" s="2">
        <f>T199-K199-L199</f>
      </c>
      <c r="N199" s="2">
        <f>IF(R199=0,0,IF(AND(('Form 4562'!$B$3-U199+1)&gt;=1,('Form 4562'!$B$3-U199+1)&lt;=40),INDEX(Schedule!$I$199:$AV$199,1,('Form 4562'!$B$3-U199+1)),0))</f>
      </c>
      <c r="O199" s="2">
        <f>IF(R199=0,0,SUMIF(Schedule!$I$1:$AV$1,"&lt;="&amp;('Form 4562'!$B$3-U199+1),Schedule!$I$199:$AV$199))</f>
      </c>
      <c r="P199" s="2">
        <f>T199-O199-(K199-AF199)</f>
      </c>
      <c r="R199">
        <f>IF(AND(ISNUMBER(B199),ISNUMBER(C199)),IF(C199&gt;0,1,0),0)</f>
      </c>
      <c r="S199">
        <f>IF(ISNUMBER(E199),MIN(1,MAX(0,E199)),1)</f>
      </c>
      <c r="T199">
        <f>IF(R199=1,C199*S199,0)</f>
      </c>
      <c r="U199">
        <f>IF(R199=1,YEAR(B199),0)</f>
      </c>
      <c r="V199">
        <f>IF(OR(D199=27.5,D199=39),1,0)</f>
      </c>
      <c r="W199">
        <f>IF(AND(AE199=1,S199&lt;=0.5),1,0)</f>
      </c>
      <c r="X199">
        <f>IF(F199="Car",1,0)</f>
      </c>
      <c r="Y199">
        <f>IF(AND(R199=1,OR(V199=0,AND(D199=39,IF(ISNUMBER(G199),G199,0)&gt;0)),W199=0,S199&gt;0.5),1,0)</f>
      </c>
      <c r="Z199">
        <f>IF(X199=1,IF(J199&gt;0,Limits!$B$5,Limits!$B$6)*S199,0)</f>
      </c>
      <c r="AA199">
        <f>IF(Y199=1,MIN(IF(ISNUMBER(G199),MAX(0,G199),0),T199,IF(F199="SUV",Limits!$B$4,T199),IF(X199=1,Z199,T199)),0)</f>
      </c>
      <c r="AB199">
        <f>IF(AND(R199=1,V199=0),T199-K199,0)</f>
      </c>
      <c r="AC199">
        <f>IF(R199=1,IF(MONTH(B199)&gt;=10,1,0),0)</f>
      </c>
      <c r="AD199">
        <f>IF(R199=0,"",IF(V199=1,D199&amp;"-MM"&amp;MONTH(B199),IF(W199=1,"ADS",D199&amp;"")&amp;"-"&amp;IF(I199="MQ","MQ"&amp;ROUNDUP(MONTH(B199)/3,0),"HY")))</f>
      </c>
      <c r="AE199">
        <f>IF(OR(F199="",F199="No"),0,1)</f>
      </c>
      <c r="AF199">
        <f>K199*IF(U199='Form 4562'!$B$3,'Form 4562'!$B$16,1)</f>
      </c>
    </row>
    <row r="200" spans="1:32" x14ac:dyDescent="0.25">
      <c r="B200" s="1"/>
      <c r="C200" s="2"/>
      <c r="E200" s="3"/>
      <c r="G200" s="2"/>
      <c r="I200">
        <f>IF(R200=0,"",IF(V200=1,"MM",IF(IFERROR(SUMPRODUCT(($U$2:$U$201=U200)*$AB$2:$AB$201*$AC$2:$AC$201)/SUMPRODUCT(($U$2:$U$201=U200)*$AB$2:$AB$201),0)&gt;0.4,"MQ","HY")))</f>
      </c>
      <c r="J200" s="3">
        <f>IF(OR(R200=0,V200=1,W200=1),0,IF(ISNUMBER(H200),H200,IF(H200="No",0,IFERROR(VLOOKUP(B200,Limits!$D$2:$E$9,2,1),0))))</f>
      </c>
      <c r="K200" s="2">
        <f>AA200*IF(U200='Form 4562'!$B$3,'Form 4562'!$B$15,1)</f>
      </c>
      <c r="L200" s="2">
        <f>(T200-K200)*J200</f>
      </c>
      <c r="M200" s="2">
        <f>T200-K200-L200</f>
      </c>
      <c r="N200" s="2">
        <f>IF(R200=0,0,IF(AND(('Form 4562'!$B$3-U200+1)&gt;=1,('Form 4562'!$B$3-U200+1)&lt;=40),INDEX(Schedule!$I$200:$AV$200,1,('Form 4562'!$B$3-U200+1)),0))</f>
      </c>
      <c r="O200" s="2">
        <f>IF(R200=0,0,SUMIF(Schedule!$I$1:$AV$1,"&lt;="&amp;('Form 4562'!$B$3-U200+1),Schedule!$I$200:$AV$200))</f>
      </c>
      <c r="P200" s="2">
        <f>T200-O200-(K200-AF200)</f>
      </c>
      <c r="R200">
        <f>IF(AND(ISNUMBER(B200),ISNUMBER(C200)),IF(C200&gt;0,1,0),0)</f>
      </c>
      <c r="S200">
        <f>IF(ISNUMBER(E200),MIN(1,MAX(0,E200)),1)</f>
      </c>
      <c r="T200">
        <f>IF(R200=1,C200*S200,0)</f>
      </c>
      <c r="U200">
        <f>IF(R200=1,YEAR(B200),0)</f>
      </c>
      <c r="V200">
        <f>IF(OR(D200=27.5,D200=39),1,0)</f>
      </c>
      <c r="W200">
        <f>IF(AND(AE200=1,S200&lt;=0.5),1,0)</f>
      </c>
      <c r="X200">
        <f>IF(F200="Car",1,0)</f>
      </c>
      <c r="Y200">
        <f>IF(AND(R200=1,OR(V200=0,AND(D200=39,IF(ISNUMBER(G200),G200,0)&gt;0)),W200=0,S200&gt;0.5),1,0)</f>
      </c>
      <c r="Z200">
        <f>IF(X200=1,IF(J200&gt;0,Limits!$B$5,Limits!$B$6)*S200,0)</f>
      </c>
      <c r="AA200">
        <f>IF(Y200=1,MIN(IF(ISNUMBER(G200),MAX(0,G200),0),T200,IF(F200="SUV",Limits!$B$4,T200),IF(X200=1,Z200,T200)),0)</f>
      </c>
      <c r="AB200">
        <f>IF(AND(R200=1,V200=0),T200-K200,0)</f>
      </c>
      <c r="AC200">
        <f>IF(R200=1,IF(MONTH(B200)&gt;=10,1,0),0)</f>
      </c>
      <c r="AD200">
        <f>IF(R200=0,"",IF(V200=1,D200&amp;"-MM"&amp;MONTH(B200),IF(W200=1,"ADS",D200&amp;"")&amp;"-"&amp;IF(I200="MQ","MQ"&amp;ROUNDUP(MONTH(B200)/3,0),"HY")))</f>
      </c>
      <c r="AE200">
        <f>IF(OR(F200="",F200="No"),0,1)</f>
      </c>
      <c r="AF200">
        <f>K200*IF(U200='Form 4562'!$B$3,'Form 4562'!$B$16,1)</f>
      </c>
    </row>
    <row r="201" spans="1:32" x14ac:dyDescent="0.25">
      <c r="B201" s="1"/>
      <c r="C201" s="2"/>
      <c r="E201" s="3"/>
      <c r="G201" s="2"/>
      <c r="I201">
        <f>IF(R201=0,"",IF(V201=1,"MM",IF(IFERROR(SUMPRODUCT(($U$2:$U$201=U201)*$AB$2:$AB$201*$AC$2:$AC$201)/SUMPRODUCT(($U$2:$U$201=U201)*$AB$2:$AB$201),0)&gt;0.4,"MQ","HY")))</f>
      </c>
      <c r="J201" s="3">
        <f>IF(OR(R201=0,V201=1,W201=1),0,IF(ISNUMBER(H201),H201,IF(H201="No",0,IFERROR(VLOOKUP(B201,Limits!$D$2:$E$9,2,1),0))))</f>
      </c>
      <c r="K201" s="2">
        <f>AA201*IF(U201='Form 4562'!$B$3,'Form 4562'!$B$15,1)</f>
      </c>
      <c r="L201" s="2">
        <f>(T201-K201)*J201</f>
      </c>
      <c r="M201" s="2">
        <f>T201-K201-L201</f>
      </c>
      <c r="N201" s="2">
        <f>IF(R201=0,0,IF(AND(('Form 4562'!$B$3-U201+1)&gt;=1,('Form 4562'!$B$3-U201+1)&lt;=40),INDEX(Schedule!$I$201:$AV$201,1,('Form 4562'!$B$3-U201+1)),0))</f>
      </c>
      <c r="O201" s="2">
        <f>IF(R201=0,0,SUMIF(Schedule!$I$1:$AV$1,"&lt;="&amp;('Form 4562'!$B$3-U201+1),Schedule!$I$201:$AV$201))</f>
      </c>
      <c r="P201" s="2">
        <f>T201-O201-(K201-AF201)</f>
      </c>
      <c r="R201">
        <f>IF(AND(ISNUMBER(B201),ISNUMBER(C201)),IF(C201&gt;0,1,0),0)</f>
      </c>
      <c r="S201">
        <f>IF(ISNUMBER(E201),MIN(1,MAX(0,E201)),1)</f>
      </c>
      <c r="T201">
        <f>IF(R201=1,C201*S201,0)</f>
      </c>
      <c r="U201">
        <f>IF(R201=1,YEAR(B201),0)</f>
      </c>
      <c r="V201">
        <f>IF(OR(D201=27.5,D201=39),1,0)</f>
      </c>
      <c r="W201">
        <f>IF(AND(AE201=1,S201&lt;=0.5),1,0)</f>
      </c>
      <c r="X201">
        <f>IF(F201="Car",1,0)</f>
      </c>
      <c r="Y201">
        <f>IF(AND(R201=1,OR(V201=0,AND(D201=39,IF(ISNUMBER(G201),G201,0)&gt;0)),W201=0,S201&gt;0.5),1,0)</f>
      </c>
      <c r="Z201">
        <f>IF(X201=1,IF(J201&gt;0,Limits!$B$5,Limits!$B$6)*S201,0)</f>
      </c>
      <c r="AA201">
        <f>IF(Y201=1,MIN(IF(ISNUMBER(G201),MAX(0,G201),0),T201,IF(F201="SUV",Limits!$B$4,T201),IF(X201=1,Z201,T201)),0)</f>
      </c>
      <c r="AB201">
        <f>IF(AND(R201=1,V201=0),T201-K201,0)</f>
      </c>
      <c r="AC201">
        <f>IF(R201=1,IF(MONTH(B201)&gt;=10,1,0),0)</f>
      </c>
      <c r="AD201">
        <f>IF(R201=0,"",IF(V201=1,D201&amp;"-MM"&amp;MONTH(B201),IF(W201=1,"ADS",D201&amp;"")&amp;"-"&amp;IF(I201="MQ","MQ"&amp;ROUNDUP(MONTH(B201)/3,0),"HY")))</f>
      </c>
      <c r="AE201">
        <f>IF(OR(F201="",F201="No"),0,1)</f>
      </c>
      <c r="AF201">
        <f>K201*IF(U201='Form 4562'!$B$3,'Form 4562'!$B$16,1)</f>
      </c>
    </row>
  </sheetData>
  <dataValidations count="3">
    <dataValidation type="list" allowBlank="1" sqref="D2:D201">
      <formula1>"3,5,7,10,15,20,27.5,39"</formula1>
    </dataValidation>
    <dataValidation type="list" allowBlank="1" sqref="F2:F201">
      <formula1>"No,Car,SUV,Heavy"</formula1>
    </dataValidation>
    <dataValidation type="list" allowBlank="1" sqref="H2:H201">
      <formula1>"Yes,No"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FormatPr defaultRowHeight="15" outlineLevelRow="0" outlineLevelCol="0" x14ac:dyDescent="55"/>
  <cols>
    <col min="1" max="1" width="58" customWidth="1"/>
    <col min="2" max="2" width="18" customWidth="1"/>
  </cols>
  <sheetData>
    <row r="1" spans="1:1" x14ac:dyDescent="0.25">
      <c r="A1" s="9" t="s">
        <v>32</v>
      </c>
    </row>
    <row r="2" spans="1:2" x14ac:dyDescent="0.25">
      <c r="A2" t="s">
        <v>33</v>
      </c>
      <c r="B2" s="10"/>
    </row>
    <row r="3" spans="1:2" x14ac:dyDescent="0.25">
      <c r="A3" t="s">
        <v>34</v>
      </c>
      <c r="B3" s="11">
        <v>2026</v>
      </c>
    </row>
    <row r="4" spans="1:2" x14ac:dyDescent="0.25">
      <c r="A4" t="s">
        <v>35</v>
      </c>
      <c r="B4" s="2"/>
    </row>
    <row r="6" spans="1:1" x14ac:dyDescent="0.25">
      <c r="A6" s="12" t="s">
        <v>36</v>
      </c>
    </row>
    <row r="7" spans="1:2" x14ac:dyDescent="0.25">
      <c r="A7" t="s">
        <v>37</v>
      </c>
      <c r="B7" s="2">
        <f>Limits!$B$2</f>
      </c>
    </row>
    <row r="8" spans="1:2" x14ac:dyDescent="0.25">
      <c r="A8" t="s">
        <v>38</v>
      </c>
      <c r="B8" s="2">
        <f>SUMPRODUCT((Assets!$U$2:$U$201=B3)*Assets!$Y$2:$Y$201*Assets!$T$2:$T$201)</f>
      </c>
    </row>
    <row r="9" spans="1:2" x14ac:dyDescent="0.25">
      <c r="A9" t="s">
        <v>39</v>
      </c>
      <c r="B9" s="2">
        <f>Limits!$B$3</f>
      </c>
    </row>
    <row r="10" spans="1:2" x14ac:dyDescent="0.25">
      <c r="A10" t="s">
        <v>40</v>
      </c>
      <c r="B10" s="2">
        <f>MAX(0,B8-B9)</f>
      </c>
    </row>
    <row r="11" spans="1:2" x14ac:dyDescent="0.25">
      <c r="A11" t="s">
        <v>41</v>
      </c>
      <c r="B11" s="2">
        <f>MAX(0,B7-B10)</f>
      </c>
    </row>
    <row r="12" spans="1:2" x14ac:dyDescent="0.25">
      <c r="A12" t="s">
        <v>42</v>
      </c>
      <c r="B12" s="2">
        <f>SUMIF(Assets!$U$2:$U$201,B3,Assets!$AA$2:$AA$201)</f>
      </c>
    </row>
    <row r="13" spans="1:2" x14ac:dyDescent="0.25">
      <c r="A13" t="s">
        <v>43</v>
      </c>
      <c r="B13" s="2">
        <f>MIN(B11,B12)</f>
      </c>
    </row>
    <row r="14" spans="1:2" x14ac:dyDescent="0.25">
      <c r="A14" t="s">
        <v>44</v>
      </c>
      <c r="B14" s="2">
        <f>IF(ISNUMBER(B4),MIN(B11,MAX(0,B4)),"")</f>
      </c>
    </row>
    <row r="15" spans="1:2" x14ac:dyDescent="0.25">
      <c r="A15" t="s">
        <v>45</v>
      </c>
      <c r="B15" s="13">
        <f>IF(B12=0,1,B13/B12)</f>
      </c>
    </row>
    <row r="16" spans="1:2" x14ac:dyDescent="0.25">
      <c r="A16" t="s">
        <v>46</v>
      </c>
      <c r="B16" s="13">
        <f>IF(B13=0,1,IF(ISNUMBER(B14),MIN(B13,B14),B13)/B13)</f>
      </c>
    </row>
    <row r="17" spans="1:2" x14ac:dyDescent="0.25">
      <c r="A17" t="s">
        <v>47</v>
      </c>
      <c r="B17" s="2">
        <f>SUMIF(Assets!$U$2:$U$201,B3,Assets!$AF$2:$AF$201)</f>
      </c>
    </row>
    <row r="18" spans="1:2" x14ac:dyDescent="0.25">
      <c r="A18" t="s">
        <v>48</v>
      </c>
      <c r="B18" s="2">
        <f>B13-B17</f>
      </c>
    </row>
    <row r="19" spans="1:1" x14ac:dyDescent="0.25">
      <c r="A19" s="12" t="s">
        <v>49</v>
      </c>
    </row>
    <row r="20" spans="1:2" x14ac:dyDescent="0.25">
      <c r="A20" t="s">
        <v>50</v>
      </c>
      <c r="B20" s="2">
        <f>SUMPRODUCT((Assets!$U$2:$U$201=B3)*(Assets!$AE$2:$AE$201=0)*Assets!$L$2:$L$201)</f>
      </c>
    </row>
    <row r="21" spans="1:1" x14ac:dyDescent="0.25">
      <c r="A21" s="12" t="s">
        <v>51</v>
      </c>
    </row>
    <row r="22" spans="1:2" x14ac:dyDescent="0.25">
      <c r="A22" t="s">
        <v>52</v>
      </c>
      <c r="B22" s="2">
        <f>SUMPRODUCT((Assets!$U$2:$U$201&lt;B3)*(Assets!$R$2:$R$201=1)*(Assets!$AE$2:$AE$201=0)*Assets!$N$2:$N$201)</f>
      </c>
    </row>
    <row r="23" spans="1:2" x14ac:dyDescent="0.25">
      <c r="A23" t="s">
        <v>53</v>
      </c>
      <c r="B23" s="2">
        <f>SUMPRODUCT((Assets!$U$2:$U$201=B3)*(Assets!$AE$2:$AE$201=0)*(Assets!$D$2:$D$201=3)*(Assets!$N$2:$N$201-Assets!$AF$2:$AF$201-Assets!$L$2:$L$201))</f>
      </c>
    </row>
    <row r="24" spans="1:2" x14ac:dyDescent="0.25">
      <c r="A24" t="s">
        <v>54</v>
      </c>
      <c r="B24" s="2">
        <f>SUMPRODUCT((Assets!$U$2:$U$201=B3)*(Assets!$AE$2:$AE$201=0)*(Assets!$D$2:$D$201=5)*(Assets!$N$2:$N$201-Assets!$AF$2:$AF$201-Assets!$L$2:$L$201))</f>
      </c>
    </row>
    <row r="25" spans="1:2" x14ac:dyDescent="0.25">
      <c r="A25" t="s">
        <v>55</v>
      </c>
      <c r="B25" s="2">
        <f>SUMPRODUCT((Assets!$U$2:$U$201=B3)*(Assets!$AE$2:$AE$201=0)*(Assets!$D$2:$D$201=7)*(Assets!$N$2:$N$201-Assets!$AF$2:$AF$201-Assets!$L$2:$L$201))</f>
      </c>
    </row>
    <row r="26" spans="1:2" x14ac:dyDescent="0.25">
      <c r="A26" t="s">
        <v>56</v>
      </c>
      <c r="B26" s="2">
        <f>SUMPRODUCT((Assets!$U$2:$U$201=B3)*(Assets!$AE$2:$AE$201=0)*(Assets!$D$2:$D$201=10)*(Assets!$N$2:$N$201-Assets!$AF$2:$AF$201-Assets!$L$2:$L$201))</f>
      </c>
    </row>
    <row r="27" spans="1:2" x14ac:dyDescent="0.25">
      <c r="A27" t="s">
        <v>57</v>
      </c>
      <c r="B27" s="2">
        <f>SUMPRODUCT((Assets!$U$2:$U$201=B3)*(Assets!$AE$2:$AE$201=0)*(Assets!$D$2:$D$201=15)*(Assets!$N$2:$N$201-Assets!$AF$2:$AF$201-Assets!$L$2:$L$201))</f>
      </c>
    </row>
    <row r="28" spans="1:2" x14ac:dyDescent="0.25">
      <c r="A28" t="s">
        <v>58</v>
      </c>
      <c r="B28" s="2">
        <f>SUMPRODUCT((Assets!$U$2:$U$201=B3)*(Assets!$AE$2:$AE$201=0)*(Assets!$D$2:$D$201=20)*(Assets!$N$2:$N$201-Assets!$AF$2:$AF$201-Assets!$L$2:$L$201))</f>
      </c>
    </row>
    <row r="29" spans="1:2" x14ac:dyDescent="0.25">
      <c r="A29" t="s">
        <v>59</v>
      </c>
      <c r="B29" s="2">
        <f>SUMPRODUCT((Assets!$U$2:$U$201=B3)*(Assets!$AE$2:$AE$201=0)*(Assets!$D$2:$D$201=27.5)*(Assets!$N$2:$N$201-Assets!$AF$2:$AF$201-Assets!$L$2:$L$201))</f>
      </c>
    </row>
    <row r="30" spans="1:2" x14ac:dyDescent="0.25">
      <c r="A30" t="s">
        <v>60</v>
      </c>
      <c r="B30" s="2">
        <f>SUMPRODUCT((Assets!$U$2:$U$201=B3)*(Assets!$AE$2:$AE$201=0)*(Assets!$D$2:$D$201=39)*(Assets!$N$2:$N$201-Assets!$AF$2:$AF$201-Assets!$L$2:$L$201))</f>
      </c>
    </row>
    <row r="31" spans="1:2" x14ac:dyDescent="0.25">
      <c r="A31" t="s">
        <v>61</v>
      </c>
      <c r="B31" s="2">
        <f>SUMPRODUCT(Assets!$AE$2:$AE$201*(Assets!$N$2:$N$201-(Assets!$U$2:$U$201=B3)*Assets!$AF$2:$AF$201))</f>
      </c>
    </row>
    <row r="32" spans="1:2" x14ac:dyDescent="0.25">
      <c r="A32" s="12" t="s">
        <v>62</v>
      </c>
      <c r="B32" s="14">
        <f>B17+B20+B22+SUM(B23:B30)+B31</f>
      </c>
    </row>
    <row r="34" spans="1:2" x14ac:dyDescent="0.25">
      <c r="A34" t="s">
        <v>63</v>
      </c>
      <c r="B34" s="13">
        <f>IFERROR(SUMPRODUCT((Assets!$U$2:$U$201=B3)*Assets!$AB$2:$AB$201*Assets!$AC$2:$AC$201)/SUMPRODUCT((Assets!$U$2:$U$201=B3)*Assets!$AB$2:$AB$201),0)</f>
      </c>
    </row>
    <row r="35" spans="1:2" x14ac:dyDescent="0.25">
      <c r="A35" t="s">
        <v>64</v>
      </c>
      <c r="B35" s="10">
        <f>IF(B34&gt;0.4,"Mid-quarter (over 40% in Q4)","Half-year")</f>
      </c>
    </row>
    <row r="37" spans="1:1" x14ac:dyDescent="0.25">
      <c r="A37" t="s">
        <v>65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1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30" customWidth="1"/>
  </cols>
  <sheetData>
    <row r="1" spans="1:48" s="12" customFormat="1" x14ac:dyDescent="0.25">
      <c r="A1" s="12" t="s">
        <v>0</v>
      </c>
      <c r="B1" s="12" t="s">
        <v>29</v>
      </c>
      <c r="C1" s="12" t="s">
        <v>66</v>
      </c>
      <c r="D1" s="12" t="s">
        <v>23</v>
      </c>
      <c r="E1" s="12" t="s">
        <v>67</v>
      </c>
      <c r="F1" s="12" t="s">
        <v>19</v>
      </c>
      <c r="G1" s="12" t="s">
        <v>68</v>
      </c>
      <c r="H1" s="12" t="s">
        <v>12</v>
      </c>
      <c r="I1" s="12">
        <v>1</v>
      </c>
      <c r="J1" s="12">
        <v>2</v>
      </c>
      <c r="K1" s="12">
        <v>3</v>
      </c>
      <c r="L1" s="12">
        <v>4</v>
      </c>
      <c r="M1" s="12">
        <v>5</v>
      </c>
      <c r="N1" s="12">
        <v>6</v>
      </c>
      <c r="O1" s="12">
        <v>7</v>
      </c>
      <c r="P1" s="12">
        <v>8</v>
      </c>
      <c r="Q1" s="12">
        <v>9</v>
      </c>
      <c r="R1" s="12">
        <v>10</v>
      </c>
      <c r="S1" s="12">
        <v>11</v>
      </c>
      <c r="T1" s="12">
        <v>12</v>
      </c>
      <c r="U1" s="12">
        <v>13</v>
      </c>
      <c r="V1" s="12">
        <v>14</v>
      </c>
      <c r="W1" s="12">
        <v>15</v>
      </c>
      <c r="X1" s="12">
        <v>16</v>
      </c>
      <c r="Y1" s="12">
        <v>17</v>
      </c>
      <c r="Z1" s="12">
        <v>18</v>
      </c>
      <c r="AA1" s="12">
        <v>19</v>
      </c>
      <c r="AB1" s="12">
        <v>20</v>
      </c>
      <c r="AC1" s="12">
        <v>21</v>
      </c>
      <c r="AD1" s="12">
        <v>22</v>
      </c>
      <c r="AE1" s="12">
        <v>23</v>
      </c>
      <c r="AF1" s="12">
        <v>24</v>
      </c>
      <c r="AG1" s="12">
        <v>25</v>
      </c>
      <c r="AH1" s="12">
        <v>26</v>
      </c>
      <c r="AI1" s="12">
        <v>27</v>
      </c>
      <c r="AJ1" s="12">
        <v>28</v>
      </c>
      <c r="AK1" s="12">
        <v>29</v>
      </c>
      <c r="AL1" s="12">
        <v>30</v>
      </c>
      <c r="AM1" s="12">
        <v>31</v>
      </c>
      <c r="AN1" s="12">
        <v>32</v>
      </c>
      <c r="AO1" s="12">
        <v>33</v>
      </c>
      <c r="AP1" s="12">
        <v>34</v>
      </c>
      <c r="AQ1" s="12">
        <v>35</v>
      </c>
      <c r="AR1" s="12">
        <v>36</v>
      </c>
      <c r="AS1" s="12">
        <v>37</v>
      </c>
      <c r="AT1" s="12">
        <v>38</v>
      </c>
      <c r="AU1" s="12">
        <v>39</v>
      </c>
      <c r="AV1" s="12">
        <v>40</v>
      </c>
    </row>
    <row r="2" spans="1:48" x14ac:dyDescent="0.25">
      <c r="A2">
        <f>IF(Assets!A2="","",Assets!A2)</f>
      </c>
      <c r="B2">
        <f>Assets!AD2</f>
      </c>
      <c r="C2">
        <f>IF(B2="",0,INDEX(Rates!$B$2:$B$60,MATCH(B2,Rates!$A$2:$A$60,0)))</f>
      </c>
      <c r="D2">
        <f>Assets!X2</f>
      </c>
      <c r="E2">
        <f>IF(AND(D2=1,Assets!J2=1,Assets!K2=0),1,0)</f>
      </c>
      <c r="F2">
        <f>Assets!T2</f>
      </c>
      <c r="G2">
        <f>Assets!AF2+Assets!L2</f>
      </c>
      <c r="H2">
        <f>Assets!M2</f>
      </c>
      <c r="I2" s="2">
        <f>IF($B2="",0,IF($D2=1,IF(1&lt;=$C2,MIN($G2+$H2*INDEX(Rates!$C$2:$AP$60,MATCH($B2,Rates!$A$2:$A$60,0),1),Assets!$Z2),MIN($G2+$H2*INDEX(Rates!$C$2:$AP$60,MATCH($B2,Rates!$A$2:$A$60,0),1),Assets!$Z2)),$G2+$H2*INDEX(Rates!$C$2:$AP$60,MATCH($B2,Rates!$A$2:$A$60,0),1)))</f>
      </c>
      <c r="J2" s="2">
        <f>IF($B2="",0,IF($D2=1,IF(2&lt;=$C2,MIN(IF($E2=1,$F2-$I2,$H2)*INDEX(Rates!$C$2:$AP$60,MATCH($B2,Rates!$A$2:$A$60,0),2),Limits!$B$7*Assets!$S2),MIN(Limits!$B$9*Assets!$S2,MAX(0,$F2-SUM($I2:I2)))),IF($E2=1,$F2-$I2,$H2)*INDEX(Rates!$C$2:$AP$60,MATCH($B2,Rates!$A$2:$A$60,0),2)))</f>
      </c>
      <c r="K2" s="2">
        <f>IF($B2="",0,IF($D2=1,IF(3&lt;=$C2,MIN(IF($E2=1,$F2-$I2,$H2)*INDEX(Rates!$C$2:$AP$60,MATCH($B2,Rates!$A$2:$A$60,0),3),Limits!$B$8*Assets!$S2),MIN(Limits!$B$9*Assets!$S2,MAX(0,$F2-SUM($I2:J2)))),IF($E2=1,$F2-$I2,$H2)*INDEX(Rates!$C$2:$AP$60,MATCH($B2,Rates!$A$2:$A$60,0),3)))</f>
      </c>
      <c r="L2" s="2">
        <f>IF($B2="",0,IF($D2=1,IF(4&lt;=$C2,MIN(IF($E2=1,$F2-$I2,$H2)*INDEX(Rates!$C$2:$AP$60,MATCH($B2,Rates!$A$2:$A$60,0),4),Limits!$B$9*Assets!$S2),MIN(Limits!$B$9*Assets!$S2,MAX(0,$F2-SUM($I2:K2)))),IF($E2=1,$F2-$I2,$H2)*INDEX(Rates!$C$2:$AP$60,MATCH($B2,Rates!$A$2:$A$60,0),4)))</f>
      </c>
      <c r="M2" s="2">
        <f>IF($B2="",0,IF($D2=1,IF(5&lt;=$C2,MIN(IF($E2=1,$F2-$I2,$H2)*INDEX(Rates!$C$2:$AP$60,MATCH($B2,Rates!$A$2:$A$60,0),5),Limits!$B$9*Assets!$S2),MIN(Limits!$B$9*Assets!$S2,MAX(0,$F2-SUM($I2:L2)))),IF($E2=1,$F2-$I2,$H2)*INDEX(Rates!$C$2:$AP$60,MATCH($B2,Rates!$A$2:$A$60,0),5)))</f>
      </c>
      <c r="N2" s="2">
        <f>IF($B2="",0,IF($D2=1,IF(6&lt;=$C2,MIN(IF($E2=1,$F2-$I2,$H2)*INDEX(Rates!$C$2:$AP$60,MATCH($B2,Rates!$A$2:$A$60,0),6),Limits!$B$9*Assets!$S2),MIN(Limits!$B$9*Assets!$S2,MAX(0,$F2-SUM($I2:M2)))),IF($E2=1,$F2-$I2,$H2)*INDEX(Rates!$C$2:$AP$60,MATCH($B2,Rates!$A$2:$A$60,0),6)))</f>
      </c>
      <c r="O2" s="2">
        <f>IF($B2="",0,IF($D2=1,IF(7&lt;=$C2,MIN(IF($E2=1,$F2-$I2,$H2)*INDEX(Rates!$C$2:$AP$60,MATCH($B2,Rates!$A$2:$A$60,0),7),Limits!$B$9*Assets!$S2),MIN(Limits!$B$9*Assets!$S2,MAX(0,$F2-SUM($I2:N2)))),IF($E2=1,$F2-$I2,$H2)*INDEX(Rates!$C$2:$AP$60,MATCH($B2,Rates!$A$2:$A$60,0),7)))</f>
      </c>
      <c r="P2" s="2">
        <f>IF($B2="",0,IF($D2=1,IF(8&lt;=$C2,MIN(IF($E2=1,$F2-$I2,$H2)*INDEX(Rates!$C$2:$AP$60,MATCH($B2,Rates!$A$2:$A$60,0),8),Limits!$B$9*Assets!$S2),MIN(Limits!$B$9*Assets!$S2,MAX(0,$F2-SUM($I2:O2)))),IF($E2=1,$F2-$I2,$H2)*INDEX(Rates!$C$2:$AP$60,MATCH($B2,Rates!$A$2:$A$60,0),8)))</f>
      </c>
      <c r="Q2" s="2">
        <f>IF($B2="",0,IF($D2=1,IF(9&lt;=$C2,MIN(IF($E2=1,$F2-$I2,$H2)*INDEX(Rates!$C$2:$AP$60,MATCH($B2,Rates!$A$2:$A$60,0),9),Limits!$B$9*Assets!$S2),MIN(Limits!$B$9*Assets!$S2,MAX(0,$F2-SUM($I2:P2)))),IF($E2=1,$F2-$I2,$H2)*INDEX(Rates!$C$2:$AP$60,MATCH($B2,Rates!$A$2:$A$60,0),9)))</f>
      </c>
      <c r="R2" s="2">
        <f>IF($B2="",0,IF($D2=1,IF(10&lt;=$C2,MIN(IF($E2=1,$F2-$I2,$H2)*INDEX(Rates!$C$2:$AP$60,MATCH($B2,Rates!$A$2:$A$60,0),10),Limits!$B$9*Assets!$S2),MIN(Limits!$B$9*Assets!$S2,MAX(0,$F2-SUM($I2:Q2)))),IF($E2=1,$F2-$I2,$H2)*INDEX(Rates!$C$2:$AP$60,MATCH($B2,Rates!$A$2:$A$60,0),10)))</f>
      </c>
      <c r="S2" s="2">
        <f>IF($B2="",0,IF($D2=1,IF(11&lt;=$C2,MIN(IF($E2=1,$F2-$I2,$H2)*INDEX(Rates!$C$2:$AP$60,MATCH($B2,Rates!$A$2:$A$60,0),11),Limits!$B$9*Assets!$S2),MIN(Limits!$B$9*Assets!$S2,MAX(0,$F2-SUM($I2:R2)))),IF($E2=1,$F2-$I2,$H2)*INDEX(Rates!$C$2:$AP$60,MATCH($B2,Rates!$A$2:$A$60,0),11)))</f>
      </c>
      <c r="T2" s="2">
        <f>IF($B2="",0,IF($D2=1,IF(12&lt;=$C2,MIN(IF($E2=1,$F2-$I2,$H2)*INDEX(Rates!$C$2:$AP$60,MATCH($B2,Rates!$A$2:$A$60,0),12),Limits!$B$9*Assets!$S2),MIN(Limits!$B$9*Assets!$S2,MAX(0,$F2-SUM($I2:S2)))),IF($E2=1,$F2-$I2,$H2)*INDEX(Rates!$C$2:$AP$60,MATCH($B2,Rates!$A$2:$A$60,0),12)))</f>
      </c>
      <c r="U2" s="2">
        <f>IF($B2="",0,IF($D2=1,IF(13&lt;=$C2,MIN(IF($E2=1,$F2-$I2,$H2)*INDEX(Rates!$C$2:$AP$60,MATCH($B2,Rates!$A$2:$A$60,0),13),Limits!$B$9*Assets!$S2),MIN(Limits!$B$9*Assets!$S2,MAX(0,$F2-SUM($I2:T2)))),IF($E2=1,$F2-$I2,$H2)*INDEX(Rates!$C$2:$AP$60,MATCH($B2,Rates!$A$2:$A$60,0),13)))</f>
      </c>
      <c r="V2" s="2">
        <f>IF($B2="",0,IF($D2=1,IF(14&lt;=$C2,MIN(IF($E2=1,$F2-$I2,$H2)*INDEX(Rates!$C$2:$AP$60,MATCH($B2,Rates!$A$2:$A$60,0),14),Limits!$B$9*Assets!$S2),MIN(Limits!$B$9*Assets!$S2,MAX(0,$F2-SUM($I2:U2)))),IF($E2=1,$F2-$I2,$H2)*INDEX(Rates!$C$2:$AP$60,MATCH($B2,Rates!$A$2:$A$60,0),14)))</f>
      </c>
      <c r="W2" s="2">
        <f>IF($B2="",0,IF($D2=1,IF(15&lt;=$C2,MIN(IF($E2=1,$F2-$I2,$H2)*INDEX(Rates!$C$2:$AP$60,MATCH($B2,Rates!$A$2:$A$60,0),15),Limits!$B$9*Assets!$S2),MIN(Limits!$B$9*Assets!$S2,MAX(0,$F2-SUM($I2:V2)))),IF($E2=1,$F2-$I2,$H2)*INDEX(Rates!$C$2:$AP$60,MATCH($B2,Rates!$A$2:$A$60,0),15)))</f>
      </c>
      <c r="X2" s="2">
        <f>IF($B2="",0,IF($D2=1,IF(16&lt;=$C2,MIN(IF($E2=1,$F2-$I2,$H2)*INDEX(Rates!$C$2:$AP$60,MATCH($B2,Rates!$A$2:$A$60,0),16),Limits!$B$9*Assets!$S2),MIN(Limits!$B$9*Assets!$S2,MAX(0,$F2-SUM($I2:W2)))),IF($E2=1,$F2-$I2,$H2)*INDEX(Rates!$C$2:$AP$60,MATCH($B2,Rates!$A$2:$A$60,0),16)))</f>
      </c>
      <c r="Y2" s="2">
        <f>IF($B2="",0,IF($D2=1,IF(17&lt;=$C2,MIN(IF($E2=1,$F2-$I2,$H2)*INDEX(Rates!$C$2:$AP$60,MATCH($B2,Rates!$A$2:$A$60,0),17),Limits!$B$9*Assets!$S2),MIN(Limits!$B$9*Assets!$S2,MAX(0,$F2-SUM($I2:X2)))),IF($E2=1,$F2-$I2,$H2)*INDEX(Rates!$C$2:$AP$60,MATCH($B2,Rates!$A$2:$A$60,0),17)))</f>
      </c>
      <c r="Z2" s="2">
        <f>IF($B2="",0,IF($D2=1,IF(18&lt;=$C2,MIN(IF($E2=1,$F2-$I2,$H2)*INDEX(Rates!$C$2:$AP$60,MATCH($B2,Rates!$A$2:$A$60,0),18),Limits!$B$9*Assets!$S2),MIN(Limits!$B$9*Assets!$S2,MAX(0,$F2-SUM($I2:Y2)))),IF($E2=1,$F2-$I2,$H2)*INDEX(Rates!$C$2:$AP$60,MATCH($B2,Rates!$A$2:$A$60,0),18)))</f>
      </c>
      <c r="AA2" s="2">
        <f>IF($B2="",0,IF($D2=1,IF(19&lt;=$C2,MIN(IF($E2=1,$F2-$I2,$H2)*INDEX(Rates!$C$2:$AP$60,MATCH($B2,Rates!$A$2:$A$60,0),19),Limits!$B$9*Assets!$S2),MIN(Limits!$B$9*Assets!$S2,MAX(0,$F2-SUM($I2:Z2)))),IF($E2=1,$F2-$I2,$H2)*INDEX(Rates!$C$2:$AP$60,MATCH($B2,Rates!$A$2:$A$60,0),19)))</f>
      </c>
      <c r="AB2" s="2">
        <f>IF($B2="",0,IF($D2=1,IF(20&lt;=$C2,MIN(IF($E2=1,$F2-$I2,$H2)*INDEX(Rates!$C$2:$AP$60,MATCH($B2,Rates!$A$2:$A$60,0),20),Limits!$B$9*Assets!$S2),MIN(Limits!$B$9*Assets!$S2,MAX(0,$F2-SUM($I2:AA2)))),IF($E2=1,$F2-$I2,$H2)*INDEX(Rates!$C$2:$AP$60,MATCH($B2,Rates!$A$2:$A$60,0),20)))</f>
      </c>
      <c r="AC2" s="2">
        <f>IF($B2="",0,IF($D2=1,IF(21&lt;=$C2,MIN(IF($E2=1,$F2-$I2,$H2)*INDEX(Rates!$C$2:$AP$60,MATCH($B2,Rates!$A$2:$A$60,0),21),Limits!$B$9*Assets!$S2),MIN(Limits!$B$9*Assets!$S2,MAX(0,$F2-SUM($I2:AB2)))),IF($E2=1,$F2-$I2,$H2)*INDEX(Rates!$C$2:$AP$60,MATCH($B2,Rates!$A$2:$A$60,0),21)))</f>
      </c>
      <c r="AD2" s="2">
        <f>IF($B2="",0,IF($D2=1,IF(22&lt;=$C2,MIN(IF($E2=1,$F2-$I2,$H2)*INDEX(Rates!$C$2:$AP$60,MATCH($B2,Rates!$A$2:$A$60,0),22),Limits!$B$9*Assets!$S2),MIN(Limits!$B$9*Assets!$S2,MAX(0,$F2-SUM($I2:AC2)))),IF($E2=1,$F2-$I2,$H2)*INDEX(Rates!$C$2:$AP$60,MATCH($B2,Rates!$A$2:$A$60,0),22)))</f>
      </c>
      <c r="AE2" s="2">
        <f>IF($B2="",0,IF($D2=1,IF(23&lt;=$C2,MIN(IF($E2=1,$F2-$I2,$H2)*INDEX(Rates!$C$2:$AP$60,MATCH($B2,Rates!$A$2:$A$60,0),23),Limits!$B$9*Assets!$S2),MIN(Limits!$B$9*Assets!$S2,MAX(0,$F2-SUM($I2:AD2)))),IF($E2=1,$F2-$I2,$H2)*INDEX(Rates!$C$2:$AP$60,MATCH($B2,Rates!$A$2:$A$60,0),23)))</f>
      </c>
      <c r="AF2" s="2">
        <f>IF($B2="",0,IF($D2=1,IF(24&lt;=$C2,MIN(IF($E2=1,$F2-$I2,$H2)*INDEX(Rates!$C$2:$AP$60,MATCH($B2,Rates!$A$2:$A$60,0),24),Limits!$B$9*Assets!$S2),MIN(Limits!$B$9*Assets!$S2,MAX(0,$F2-SUM($I2:AE2)))),IF($E2=1,$F2-$I2,$H2)*INDEX(Rates!$C$2:$AP$60,MATCH($B2,Rates!$A$2:$A$60,0),24)))</f>
      </c>
      <c r="AG2" s="2">
        <f>IF($B2="",0,IF($D2=1,IF(25&lt;=$C2,MIN(IF($E2=1,$F2-$I2,$H2)*INDEX(Rates!$C$2:$AP$60,MATCH($B2,Rates!$A$2:$A$60,0),25),Limits!$B$9*Assets!$S2),MIN(Limits!$B$9*Assets!$S2,MAX(0,$F2-SUM($I2:AF2)))),IF($E2=1,$F2-$I2,$H2)*INDEX(Rates!$C$2:$AP$60,MATCH($B2,Rates!$A$2:$A$60,0),25)))</f>
      </c>
      <c r="AH2" s="2">
        <f>IF($B2="",0,IF($D2=1,IF(26&lt;=$C2,MIN(IF($E2=1,$F2-$I2,$H2)*INDEX(Rates!$C$2:$AP$60,MATCH($B2,Rates!$A$2:$A$60,0),26),Limits!$B$9*Assets!$S2),MIN(Limits!$B$9*Assets!$S2,MAX(0,$F2-SUM($I2:AG2)))),IF($E2=1,$F2-$I2,$H2)*INDEX(Rates!$C$2:$AP$60,MATCH($B2,Rates!$A$2:$A$60,0),26)))</f>
      </c>
      <c r="AI2" s="2">
        <f>IF($B2="",0,IF($D2=1,IF(27&lt;=$C2,MIN(IF($E2=1,$F2-$I2,$H2)*INDEX(Rates!$C$2:$AP$60,MATCH($B2,Rates!$A$2:$A$60,0),27),Limits!$B$9*Assets!$S2),MIN(Limits!$B$9*Assets!$S2,MAX(0,$F2-SUM($I2:AH2)))),IF($E2=1,$F2-$I2,$H2)*INDEX(Rates!$C$2:$AP$60,MATCH($B2,Rates!$A$2:$A$60,0),27)))</f>
      </c>
      <c r="AJ2" s="2">
        <f>IF($B2="",0,IF($D2=1,IF(28&lt;=$C2,MIN(IF($E2=1,$F2-$I2,$H2)*INDEX(Rates!$C$2:$AP$60,MATCH($B2,Rates!$A$2:$A$60,0),28),Limits!$B$9*Assets!$S2),MIN(Limits!$B$9*Assets!$S2,MAX(0,$F2-SUM($I2:AI2)))),IF($E2=1,$F2-$I2,$H2)*INDEX(Rates!$C$2:$AP$60,MATCH($B2,Rates!$A$2:$A$60,0),28)))</f>
      </c>
      <c r="AK2" s="2">
        <f>IF($B2="",0,IF($D2=1,IF(29&lt;=$C2,MIN(IF($E2=1,$F2-$I2,$H2)*INDEX(Rates!$C$2:$AP$60,MATCH($B2,Rates!$A$2:$A$60,0),29),Limits!$B$9*Assets!$S2),MIN(Limits!$B$9*Assets!$S2,MAX(0,$F2-SUM($I2:AJ2)))),IF($E2=1,$F2-$I2,$H2)*INDEX(Rates!$C$2:$AP$60,MATCH($B2,Rates!$A$2:$A$60,0),29)))</f>
      </c>
      <c r="AL2" s="2">
        <f>IF($B2="",0,IF($D2=1,IF(30&lt;=$C2,MIN(IF($E2=1,$F2-$I2,$H2)*INDEX(Rates!$C$2:$AP$60,MATCH($B2,Rates!$A$2:$A$60,0),30),Limits!$B$9*Assets!$S2),MIN(Limits!$B$9*Assets!$S2,MAX(0,$F2-SUM($I2:AK2)))),IF($E2=1,$F2-$I2,$H2)*INDEX(Rates!$C$2:$AP$60,MATCH($B2,Rates!$A$2:$A$60,0),30)))</f>
      </c>
      <c r="AM2" s="2">
        <f>IF($B2="",0,IF($D2=1,IF(31&lt;=$C2,MIN(IF($E2=1,$F2-$I2,$H2)*INDEX(Rates!$C$2:$AP$60,MATCH($B2,Rates!$A$2:$A$60,0),31),Limits!$B$9*Assets!$S2),MIN(Limits!$B$9*Assets!$S2,MAX(0,$F2-SUM($I2:AL2)))),IF($E2=1,$F2-$I2,$H2)*INDEX(Rates!$C$2:$AP$60,MATCH($B2,Rates!$A$2:$A$60,0),31)))</f>
      </c>
      <c r="AN2" s="2">
        <f>IF($B2="",0,IF($D2=1,IF(32&lt;=$C2,MIN(IF($E2=1,$F2-$I2,$H2)*INDEX(Rates!$C$2:$AP$60,MATCH($B2,Rates!$A$2:$A$60,0),32),Limits!$B$9*Assets!$S2),MIN(Limits!$B$9*Assets!$S2,MAX(0,$F2-SUM($I2:AM2)))),IF($E2=1,$F2-$I2,$H2)*INDEX(Rates!$C$2:$AP$60,MATCH($B2,Rates!$A$2:$A$60,0),32)))</f>
      </c>
      <c r="AO2" s="2">
        <f>IF($B2="",0,IF($D2=1,IF(33&lt;=$C2,MIN(IF($E2=1,$F2-$I2,$H2)*INDEX(Rates!$C$2:$AP$60,MATCH($B2,Rates!$A$2:$A$60,0),33),Limits!$B$9*Assets!$S2),MIN(Limits!$B$9*Assets!$S2,MAX(0,$F2-SUM($I2:AN2)))),IF($E2=1,$F2-$I2,$H2)*INDEX(Rates!$C$2:$AP$60,MATCH($B2,Rates!$A$2:$A$60,0),33)))</f>
      </c>
      <c r="AP2" s="2">
        <f>IF($B2="",0,IF($D2=1,IF(34&lt;=$C2,MIN(IF($E2=1,$F2-$I2,$H2)*INDEX(Rates!$C$2:$AP$60,MATCH($B2,Rates!$A$2:$A$60,0),34),Limits!$B$9*Assets!$S2),MIN(Limits!$B$9*Assets!$S2,MAX(0,$F2-SUM($I2:AO2)))),IF($E2=1,$F2-$I2,$H2)*INDEX(Rates!$C$2:$AP$60,MATCH($B2,Rates!$A$2:$A$60,0),34)))</f>
      </c>
      <c r="AQ2" s="2">
        <f>IF($B2="",0,IF($D2=1,IF(35&lt;=$C2,MIN(IF($E2=1,$F2-$I2,$H2)*INDEX(Rates!$C$2:$AP$60,MATCH($B2,Rates!$A$2:$A$60,0),35),Limits!$B$9*Assets!$S2),MIN(Limits!$B$9*Assets!$S2,MAX(0,$F2-SUM($I2:AP2)))),IF($E2=1,$F2-$I2,$H2)*INDEX(Rates!$C$2:$AP$60,MATCH($B2,Rates!$A$2:$A$60,0),35)))</f>
      </c>
      <c r="AR2" s="2">
        <f>IF($B2="",0,IF($D2=1,IF(36&lt;=$C2,MIN(IF($E2=1,$F2-$I2,$H2)*INDEX(Rates!$C$2:$AP$60,MATCH($B2,Rates!$A$2:$A$60,0),36),Limits!$B$9*Assets!$S2),MIN(Limits!$B$9*Assets!$S2,MAX(0,$F2-SUM($I2:AQ2)))),IF($E2=1,$F2-$I2,$H2)*INDEX(Rates!$C$2:$AP$60,MATCH($B2,Rates!$A$2:$A$60,0),36)))</f>
      </c>
      <c r="AS2" s="2">
        <f>IF($B2="",0,IF($D2=1,IF(37&lt;=$C2,MIN(IF($E2=1,$F2-$I2,$H2)*INDEX(Rates!$C$2:$AP$60,MATCH($B2,Rates!$A$2:$A$60,0),37),Limits!$B$9*Assets!$S2),MIN(Limits!$B$9*Assets!$S2,MAX(0,$F2-SUM($I2:AR2)))),IF($E2=1,$F2-$I2,$H2)*INDEX(Rates!$C$2:$AP$60,MATCH($B2,Rates!$A$2:$A$60,0),37)))</f>
      </c>
      <c r="AT2" s="2">
        <f>IF($B2="",0,IF($D2=1,IF(38&lt;=$C2,MIN(IF($E2=1,$F2-$I2,$H2)*INDEX(Rates!$C$2:$AP$60,MATCH($B2,Rates!$A$2:$A$60,0),38),Limits!$B$9*Assets!$S2),MIN(Limits!$B$9*Assets!$S2,MAX(0,$F2-SUM($I2:AS2)))),IF($E2=1,$F2-$I2,$H2)*INDEX(Rates!$C$2:$AP$60,MATCH($B2,Rates!$A$2:$A$60,0),38)))</f>
      </c>
      <c r="AU2" s="2">
        <f>IF($B2="",0,IF($D2=1,IF(39&lt;=$C2,MIN(IF($E2=1,$F2-$I2,$H2)*INDEX(Rates!$C$2:$AP$60,MATCH($B2,Rates!$A$2:$A$60,0),39),Limits!$B$9*Assets!$S2),MIN(Limits!$B$9*Assets!$S2,MAX(0,$F2-SUM($I2:AT2)))),IF($E2=1,$F2-$I2,$H2)*INDEX(Rates!$C$2:$AP$60,MATCH($B2,Rates!$A$2:$A$60,0),39)))</f>
      </c>
      <c r="AV2" s="2">
        <f>IF($B2="",0,IF($D2=1,IF(40&lt;=$C2,MIN(IF($E2=1,$F2-$I2,$H2)*INDEX(Rates!$C$2:$AP$60,MATCH($B2,Rates!$A$2:$A$60,0),40),Limits!$B$9*Assets!$S2),MIN(Limits!$B$9*Assets!$S2,MAX(0,$F2-SUM($I2:AU2)))),IF($E2=1,$F2-$I2,$H2)*INDEX(Rates!$C$2:$AP$60,MATCH($B2,Rates!$A$2:$A$60,0),40)))</f>
      </c>
    </row>
    <row r="3" spans="1:48" x14ac:dyDescent="0.25">
      <c r="A3">
        <f>IF(Assets!A3="","",Assets!A3)</f>
      </c>
      <c r="B3">
        <f>Assets!AD3</f>
      </c>
      <c r="C3">
        <f>IF(B3="",0,INDEX(Rates!$B$2:$B$60,MATCH(B3,Rates!$A$2:$A$60,0)))</f>
      </c>
      <c r="D3">
        <f>Assets!X3</f>
      </c>
      <c r="E3">
        <f>IF(AND(D3=1,Assets!J3=1,Assets!K3=0),1,0)</f>
      </c>
      <c r="F3">
        <f>Assets!T3</f>
      </c>
      <c r="G3">
        <f>Assets!AF3+Assets!L3</f>
      </c>
      <c r="H3">
        <f>Assets!M3</f>
      </c>
      <c r="I3" s="2">
        <f>IF($B3="",0,IF($D3=1,IF(1&lt;=$C3,MIN($G3+$H3*INDEX(Rates!$C$2:$AP$60,MATCH($B3,Rates!$A$2:$A$60,0),1),Assets!$Z3),MIN($G3+$H3*INDEX(Rates!$C$2:$AP$60,MATCH($B3,Rates!$A$2:$A$60,0),1),Assets!$Z3)),$G3+$H3*INDEX(Rates!$C$2:$AP$60,MATCH($B3,Rates!$A$2:$A$60,0),1)))</f>
      </c>
      <c r="J3" s="2">
        <f>IF($B3="",0,IF($D3=1,IF(2&lt;=$C3,MIN(IF($E3=1,$F3-$I3,$H3)*INDEX(Rates!$C$2:$AP$60,MATCH($B3,Rates!$A$2:$A$60,0),2),Limits!$B$7*Assets!$S3),MIN(Limits!$B$9*Assets!$S3,MAX(0,$F3-SUM($I3:I3)))),IF($E3=1,$F3-$I3,$H3)*INDEX(Rates!$C$2:$AP$60,MATCH($B3,Rates!$A$2:$A$60,0),2)))</f>
      </c>
      <c r="K3" s="2">
        <f>IF($B3="",0,IF($D3=1,IF(3&lt;=$C3,MIN(IF($E3=1,$F3-$I3,$H3)*INDEX(Rates!$C$2:$AP$60,MATCH($B3,Rates!$A$2:$A$60,0),3),Limits!$B$8*Assets!$S3),MIN(Limits!$B$9*Assets!$S3,MAX(0,$F3-SUM($I3:J3)))),IF($E3=1,$F3-$I3,$H3)*INDEX(Rates!$C$2:$AP$60,MATCH($B3,Rates!$A$2:$A$60,0),3)))</f>
      </c>
      <c r="L3" s="2">
        <f>IF($B3="",0,IF($D3=1,IF(4&lt;=$C3,MIN(IF($E3=1,$F3-$I3,$H3)*INDEX(Rates!$C$2:$AP$60,MATCH($B3,Rates!$A$2:$A$60,0),4),Limits!$B$9*Assets!$S3),MIN(Limits!$B$9*Assets!$S3,MAX(0,$F3-SUM($I3:K3)))),IF($E3=1,$F3-$I3,$H3)*INDEX(Rates!$C$2:$AP$60,MATCH($B3,Rates!$A$2:$A$60,0),4)))</f>
      </c>
      <c r="M3" s="2">
        <f>IF($B3="",0,IF($D3=1,IF(5&lt;=$C3,MIN(IF($E3=1,$F3-$I3,$H3)*INDEX(Rates!$C$2:$AP$60,MATCH($B3,Rates!$A$2:$A$60,0),5),Limits!$B$9*Assets!$S3),MIN(Limits!$B$9*Assets!$S3,MAX(0,$F3-SUM($I3:L3)))),IF($E3=1,$F3-$I3,$H3)*INDEX(Rates!$C$2:$AP$60,MATCH($B3,Rates!$A$2:$A$60,0),5)))</f>
      </c>
      <c r="N3" s="2">
        <f>IF($B3="",0,IF($D3=1,IF(6&lt;=$C3,MIN(IF($E3=1,$F3-$I3,$H3)*INDEX(Rates!$C$2:$AP$60,MATCH($B3,Rates!$A$2:$A$60,0),6),Limits!$B$9*Assets!$S3),MIN(Limits!$B$9*Assets!$S3,MAX(0,$F3-SUM($I3:M3)))),IF($E3=1,$F3-$I3,$H3)*INDEX(Rates!$C$2:$AP$60,MATCH($B3,Rates!$A$2:$A$60,0),6)))</f>
      </c>
      <c r="O3" s="2">
        <f>IF($B3="",0,IF($D3=1,IF(7&lt;=$C3,MIN(IF($E3=1,$F3-$I3,$H3)*INDEX(Rates!$C$2:$AP$60,MATCH($B3,Rates!$A$2:$A$60,0),7),Limits!$B$9*Assets!$S3),MIN(Limits!$B$9*Assets!$S3,MAX(0,$F3-SUM($I3:N3)))),IF($E3=1,$F3-$I3,$H3)*INDEX(Rates!$C$2:$AP$60,MATCH($B3,Rates!$A$2:$A$60,0),7)))</f>
      </c>
      <c r="P3" s="2">
        <f>IF($B3="",0,IF($D3=1,IF(8&lt;=$C3,MIN(IF($E3=1,$F3-$I3,$H3)*INDEX(Rates!$C$2:$AP$60,MATCH($B3,Rates!$A$2:$A$60,0),8),Limits!$B$9*Assets!$S3),MIN(Limits!$B$9*Assets!$S3,MAX(0,$F3-SUM($I3:O3)))),IF($E3=1,$F3-$I3,$H3)*INDEX(Rates!$C$2:$AP$60,MATCH($B3,Rates!$A$2:$A$60,0),8)))</f>
      </c>
      <c r="Q3" s="2">
        <f>IF($B3="",0,IF($D3=1,IF(9&lt;=$C3,MIN(IF($E3=1,$F3-$I3,$H3)*INDEX(Rates!$C$2:$AP$60,MATCH($B3,Rates!$A$2:$A$60,0),9),Limits!$B$9*Assets!$S3),MIN(Limits!$B$9*Assets!$S3,MAX(0,$F3-SUM($I3:P3)))),IF($E3=1,$F3-$I3,$H3)*INDEX(Rates!$C$2:$AP$60,MATCH($B3,Rates!$A$2:$A$60,0),9)))</f>
      </c>
      <c r="R3" s="2">
        <f>IF($B3="",0,IF($D3=1,IF(10&lt;=$C3,MIN(IF($E3=1,$F3-$I3,$H3)*INDEX(Rates!$C$2:$AP$60,MATCH($B3,Rates!$A$2:$A$60,0),10),Limits!$B$9*Assets!$S3),MIN(Limits!$B$9*Assets!$S3,MAX(0,$F3-SUM($I3:Q3)))),IF($E3=1,$F3-$I3,$H3)*INDEX(Rates!$C$2:$AP$60,MATCH($B3,Rates!$A$2:$A$60,0),10)))</f>
      </c>
      <c r="S3" s="2">
        <f>IF($B3="",0,IF($D3=1,IF(11&lt;=$C3,MIN(IF($E3=1,$F3-$I3,$H3)*INDEX(Rates!$C$2:$AP$60,MATCH($B3,Rates!$A$2:$A$60,0),11),Limits!$B$9*Assets!$S3),MIN(Limits!$B$9*Assets!$S3,MAX(0,$F3-SUM($I3:R3)))),IF($E3=1,$F3-$I3,$H3)*INDEX(Rates!$C$2:$AP$60,MATCH($B3,Rates!$A$2:$A$60,0),11)))</f>
      </c>
      <c r="T3" s="2">
        <f>IF($B3="",0,IF($D3=1,IF(12&lt;=$C3,MIN(IF($E3=1,$F3-$I3,$H3)*INDEX(Rates!$C$2:$AP$60,MATCH($B3,Rates!$A$2:$A$60,0),12),Limits!$B$9*Assets!$S3),MIN(Limits!$B$9*Assets!$S3,MAX(0,$F3-SUM($I3:S3)))),IF($E3=1,$F3-$I3,$H3)*INDEX(Rates!$C$2:$AP$60,MATCH($B3,Rates!$A$2:$A$60,0),12)))</f>
      </c>
      <c r="U3" s="2">
        <f>IF($B3="",0,IF($D3=1,IF(13&lt;=$C3,MIN(IF($E3=1,$F3-$I3,$H3)*INDEX(Rates!$C$2:$AP$60,MATCH($B3,Rates!$A$2:$A$60,0),13),Limits!$B$9*Assets!$S3),MIN(Limits!$B$9*Assets!$S3,MAX(0,$F3-SUM($I3:T3)))),IF($E3=1,$F3-$I3,$H3)*INDEX(Rates!$C$2:$AP$60,MATCH($B3,Rates!$A$2:$A$60,0),13)))</f>
      </c>
      <c r="V3" s="2">
        <f>IF($B3="",0,IF($D3=1,IF(14&lt;=$C3,MIN(IF($E3=1,$F3-$I3,$H3)*INDEX(Rates!$C$2:$AP$60,MATCH($B3,Rates!$A$2:$A$60,0),14),Limits!$B$9*Assets!$S3),MIN(Limits!$B$9*Assets!$S3,MAX(0,$F3-SUM($I3:U3)))),IF($E3=1,$F3-$I3,$H3)*INDEX(Rates!$C$2:$AP$60,MATCH($B3,Rates!$A$2:$A$60,0),14)))</f>
      </c>
      <c r="W3" s="2">
        <f>IF($B3="",0,IF($D3=1,IF(15&lt;=$C3,MIN(IF($E3=1,$F3-$I3,$H3)*INDEX(Rates!$C$2:$AP$60,MATCH($B3,Rates!$A$2:$A$60,0),15),Limits!$B$9*Assets!$S3),MIN(Limits!$B$9*Assets!$S3,MAX(0,$F3-SUM($I3:V3)))),IF($E3=1,$F3-$I3,$H3)*INDEX(Rates!$C$2:$AP$60,MATCH($B3,Rates!$A$2:$A$60,0),15)))</f>
      </c>
      <c r="X3" s="2">
        <f>IF($B3="",0,IF($D3=1,IF(16&lt;=$C3,MIN(IF($E3=1,$F3-$I3,$H3)*INDEX(Rates!$C$2:$AP$60,MATCH($B3,Rates!$A$2:$A$60,0),16),Limits!$B$9*Assets!$S3),MIN(Limits!$B$9*Assets!$S3,MAX(0,$F3-SUM($I3:W3)))),IF($E3=1,$F3-$I3,$H3)*INDEX(Rates!$C$2:$AP$60,MATCH($B3,Rates!$A$2:$A$60,0),16)))</f>
      </c>
      <c r="Y3" s="2">
        <f>IF($B3="",0,IF($D3=1,IF(17&lt;=$C3,MIN(IF($E3=1,$F3-$I3,$H3)*INDEX(Rates!$C$2:$AP$60,MATCH($B3,Rates!$A$2:$A$60,0),17),Limits!$B$9*Assets!$S3),MIN(Limits!$B$9*Assets!$S3,MAX(0,$F3-SUM($I3:X3)))),IF($E3=1,$F3-$I3,$H3)*INDEX(Rates!$C$2:$AP$60,MATCH($B3,Rates!$A$2:$A$60,0),17)))</f>
      </c>
      <c r="Z3" s="2">
        <f>IF($B3="",0,IF($D3=1,IF(18&lt;=$C3,MIN(IF($E3=1,$F3-$I3,$H3)*INDEX(Rates!$C$2:$AP$60,MATCH($B3,Rates!$A$2:$A$60,0),18),Limits!$B$9*Assets!$S3),MIN(Limits!$B$9*Assets!$S3,MAX(0,$F3-SUM($I3:Y3)))),IF($E3=1,$F3-$I3,$H3)*INDEX(Rates!$C$2:$AP$60,MATCH($B3,Rates!$A$2:$A$60,0),18)))</f>
      </c>
      <c r="AA3" s="2">
        <f>IF($B3="",0,IF($D3=1,IF(19&lt;=$C3,MIN(IF($E3=1,$F3-$I3,$H3)*INDEX(Rates!$C$2:$AP$60,MATCH($B3,Rates!$A$2:$A$60,0),19),Limits!$B$9*Assets!$S3),MIN(Limits!$B$9*Assets!$S3,MAX(0,$F3-SUM($I3:Z3)))),IF($E3=1,$F3-$I3,$H3)*INDEX(Rates!$C$2:$AP$60,MATCH($B3,Rates!$A$2:$A$60,0),19)))</f>
      </c>
      <c r="AB3" s="2">
        <f>IF($B3="",0,IF($D3=1,IF(20&lt;=$C3,MIN(IF($E3=1,$F3-$I3,$H3)*INDEX(Rates!$C$2:$AP$60,MATCH($B3,Rates!$A$2:$A$60,0),20),Limits!$B$9*Assets!$S3),MIN(Limits!$B$9*Assets!$S3,MAX(0,$F3-SUM($I3:AA3)))),IF($E3=1,$F3-$I3,$H3)*INDEX(Rates!$C$2:$AP$60,MATCH($B3,Rates!$A$2:$A$60,0),20)))</f>
      </c>
      <c r="AC3" s="2">
        <f>IF($B3="",0,IF($D3=1,IF(21&lt;=$C3,MIN(IF($E3=1,$F3-$I3,$H3)*INDEX(Rates!$C$2:$AP$60,MATCH($B3,Rates!$A$2:$A$60,0),21),Limits!$B$9*Assets!$S3),MIN(Limits!$B$9*Assets!$S3,MAX(0,$F3-SUM($I3:AB3)))),IF($E3=1,$F3-$I3,$H3)*INDEX(Rates!$C$2:$AP$60,MATCH($B3,Rates!$A$2:$A$60,0),21)))</f>
      </c>
      <c r="AD3" s="2">
        <f>IF($B3="",0,IF($D3=1,IF(22&lt;=$C3,MIN(IF($E3=1,$F3-$I3,$H3)*INDEX(Rates!$C$2:$AP$60,MATCH($B3,Rates!$A$2:$A$60,0),22),Limits!$B$9*Assets!$S3),MIN(Limits!$B$9*Assets!$S3,MAX(0,$F3-SUM($I3:AC3)))),IF($E3=1,$F3-$I3,$H3)*INDEX(Rates!$C$2:$AP$60,MATCH($B3,Rates!$A$2:$A$60,0),22)))</f>
      </c>
      <c r="AE3" s="2">
        <f>IF($B3="",0,IF($D3=1,IF(23&lt;=$C3,MIN(IF($E3=1,$F3-$I3,$H3)*INDEX(Rates!$C$2:$AP$60,MATCH($B3,Rates!$A$2:$A$60,0),23),Limits!$B$9*Assets!$S3),MIN(Limits!$B$9*Assets!$S3,MAX(0,$F3-SUM($I3:AD3)))),IF($E3=1,$F3-$I3,$H3)*INDEX(Rates!$C$2:$AP$60,MATCH($B3,Rates!$A$2:$A$60,0),23)))</f>
      </c>
      <c r="AF3" s="2">
        <f>IF($B3="",0,IF($D3=1,IF(24&lt;=$C3,MIN(IF($E3=1,$F3-$I3,$H3)*INDEX(Rates!$C$2:$AP$60,MATCH($B3,Rates!$A$2:$A$60,0),24),Limits!$B$9*Assets!$S3),MIN(Limits!$B$9*Assets!$S3,MAX(0,$F3-SUM($I3:AE3)))),IF($E3=1,$F3-$I3,$H3)*INDEX(Rates!$C$2:$AP$60,MATCH($B3,Rates!$A$2:$A$60,0),24)))</f>
      </c>
      <c r="AG3" s="2">
        <f>IF($B3="",0,IF($D3=1,IF(25&lt;=$C3,MIN(IF($E3=1,$F3-$I3,$H3)*INDEX(Rates!$C$2:$AP$60,MATCH($B3,Rates!$A$2:$A$60,0),25),Limits!$B$9*Assets!$S3),MIN(Limits!$B$9*Assets!$S3,MAX(0,$F3-SUM($I3:AF3)))),IF($E3=1,$F3-$I3,$H3)*INDEX(Rates!$C$2:$AP$60,MATCH($B3,Rates!$A$2:$A$60,0),25)))</f>
      </c>
      <c r="AH3" s="2">
        <f>IF($B3="",0,IF($D3=1,IF(26&lt;=$C3,MIN(IF($E3=1,$F3-$I3,$H3)*INDEX(Rates!$C$2:$AP$60,MATCH($B3,Rates!$A$2:$A$60,0),26),Limits!$B$9*Assets!$S3),MIN(Limits!$B$9*Assets!$S3,MAX(0,$F3-SUM($I3:AG3)))),IF($E3=1,$F3-$I3,$H3)*INDEX(Rates!$C$2:$AP$60,MATCH($B3,Rates!$A$2:$A$60,0),26)))</f>
      </c>
      <c r="AI3" s="2">
        <f>IF($B3="",0,IF($D3=1,IF(27&lt;=$C3,MIN(IF($E3=1,$F3-$I3,$H3)*INDEX(Rates!$C$2:$AP$60,MATCH($B3,Rates!$A$2:$A$60,0),27),Limits!$B$9*Assets!$S3),MIN(Limits!$B$9*Assets!$S3,MAX(0,$F3-SUM($I3:AH3)))),IF($E3=1,$F3-$I3,$H3)*INDEX(Rates!$C$2:$AP$60,MATCH($B3,Rates!$A$2:$A$60,0),27)))</f>
      </c>
      <c r="AJ3" s="2">
        <f>IF($B3="",0,IF($D3=1,IF(28&lt;=$C3,MIN(IF($E3=1,$F3-$I3,$H3)*INDEX(Rates!$C$2:$AP$60,MATCH($B3,Rates!$A$2:$A$60,0),28),Limits!$B$9*Assets!$S3),MIN(Limits!$B$9*Assets!$S3,MAX(0,$F3-SUM($I3:AI3)))),IF($E3=1,$F3-$I3,$H3)*INDEX(Rates!$C$2:$AP$60,MATCH($B3,Rates!$A$2:$A$60,0),28)))</f>
      </c>
      <c r="AK3" s="2">
        <f>IF($B3="",0,IF($D3=1,IF(29&lt;=$C3,MIN(IF($E3=1,$F3-$I3,$H3)*INDEX(Rates!$C$2:$AP$60,MATCH($B3,Rates!$A$2:$A$60,0),29),Limits!$B$9*Assets!$S3),MIN(Limits!$B$9*Assets!$S3,MAX(0,$F3-SUM($I3:AJ3)))),IF($E3=1,$F3-$I3,$H3)*INDEX(Rates!$C$2:$AP$60,MATCH($B3,Rates!$A$2:$A$60,0),29)))</f>
      </c>
      <c r="AL3" s="2">
        <f>IF($B3="",0,IF($D3=1,IF(30&lt;=$C3,MIN(IF($E3=1,$F3-$I3,$H3)*INDEX(Rates!$C$2:$AP$60,MATCH($B3,Rates!$A$2:$A$60,0),30),Limits!$B$9*Assets!$S3),MIN(Limits!$B$9*Assets!$S3,MAX(0,$F3-SUM($I3:AK3)))),IF($E3=1,$F3-$I3,$H3)*INDEX(Rates!$C$2:$AP$60,MATCH($B3,Rates!$A$2:$A$60,0),30)))</f>
      </c>
      <c r="AM3" s="2">
        <f>IF($B3="",0,IF($D3=1,IF(31&lt;=$C3,MIN(IF($E3=1,$F3-$I3,$H3)*INDEX(Rates!$C$2:$AP$60,MATCH($B3,Rates!$A$2:$A$60,0),31),Limits!$B$9*Assets!$S3),MIN(Limits!$B$9*Assets!$S3,MAX(0,$F3-SUM($I3:AL3)))),IF($E3=1,$F3-$I3,$H3)*INDEX(Rates!$C$2:$AP$60,MATCH($B3,Rates!$A$2:$A$60,0),31)))</f>
      </c>
      <c r="AN3" s="2">
        <f>IF($B3="",0,IF($D3=1,IF(32&lt;=$C3,MIN(IF($E3=1,$F3-$I3,$H3)*INDEX(Rates!$C$2:$AP$60,MATCH($B3,Rates!$A$2:$A$60,0),32),Limits!$B$9*Assets!$S3),MIN(Limits!$B$9*Assets!$S3,MAX(0,$F3-SUM($I3:AM3)))),IF($E3=1,$F3-$I3,$H3)*INDEX(Rates!$C$2:$AP$60,MATCH($B3,Rates!$A$2:$A$60,0),32)))</f>
      </c>
      <c r="AO3" s="2">
        <f>IF($B3="",0,IF($D3=1,IF(33&lt;=$C3,MIN(IF($E3=1,$F3-$I3,$H3)*INDEX(Rates!$C$2:$AP$60,MATCH($B3,Rates!$A$2:$A$60,0),33),Limits!$B$9*Assets!$S3),MIN(Limits!$B$9*Assets!$S3,MAX(0,$F3-SUM($I3:AN3)))),IF($E3=1,$F3-$I3,$H3)*INDEX(Rates!$C$2:$AP$60,MATCH($B3,Rates!$A$2:$A$60,0),33)))</f>
      </c>
      <c r="AP3" s="2">
        <f>IF($B3="",0,IF($D3=1,IF(34&lt;=$C3,MIN(IF($E3=1,$F3-$I3,$H3)*INDEX(Rates!$C$2:$AP$60,MATCH($B3,Rates!$A$2:$A$60,0),34),Limits!$B$9*Assets!$S3),MIN(Limits!$B$9*Assets!$S3,MAX(0,$F3-SUM($I3:AO3)))),IF($E3=1,$F3-$I3,$H3)*INDEX(Rates!$C$2:$AP$60,MATCH($B3,Rates!$A$2:$A$60,0),34)))</f>
      </c>
      <c r="AQ3" s="2">
        <f>IF($B3="",0,IF($D3=1,IF(35&lt;=$C3,MIN(IF($E3=1,$F3-$I3,$H3)*INDEX(Rates!$C$2:$AP$60,MATCH($B3,Rates!$A$2:$A$60,0),35),Limits!$B$9*Assets!$S3),MIN(Limits!$B$9*Assets!$S3,MAX(0,$F3-SUM($I3:AP3)))),IF($E3=1,$F3-$I3,$H3)*INDEX(Rates!$C$2:$AP$60,MATCH($B3,Rates!$A$2:$A$60,0),35)))</f>
      </c>
      <c r="AR3" s="2">
        <f>IF($B3="",0,IF($D3=1,IF(36&lt;=$C3,MIN(IF($E3=1,$F3-$I3,$H3)*INDEX(Rates!$C$2:$AP$60,MATCH($B3,Rates!$A$2:$A$60,0),36),Limits!$B$9*Assets!$S3),MIN(Limits!$B$9*Assets!$S3,MAX(0,$F3-SUM($I3:AQ3)))),IF($E3=1,$F3-$I3,$H3)*INDEX(Rates!$C$2:$AP$60,MATCH($B3,Rates!$A$2:$A$60,0),36)))</f>
      </c>
      <c r="AS3" s="2">
        <f>IF($B3="",0,IF($D3=1,IF(37&lt;=$C3,MIN(IF($E3=1,$F3-$I3,$H3)*INDEX(Rates!$C$2:$AP$60,MATCH($B3,Rates!$A$2:$A$60,0),37),Limits!$B$9*Assets!$S3),MIN(Limits!$B$9*Assets!$S3,MAX(0,$F3-SUM($I3:AR3)))),IF($E3=1,$F3-$I3,$H3)*INDEX(Rates!$C$2:$AP$60,MATCH($B3,Rates!$A$2:$A$60,0),37)))</f>
      </c>
      <c r="AT3" s="2">
        <f>IF($B3="",0,IF($D3=1,IF(38&lt;=$C3,MIN(IF($E3=1,$F3-$I3,$H3)*INDEX(Rates!$C$2:$AP$60,MATCH($B3,Rates!$A$2:$A$60,0),38),Limits!$B$9*Assets!$S3),MIN(Limits!$B$9*Assets!$S3,MAX(0,$F3-SUM($I3:AS3)))),IF($E3=1,$F3-$I3,$H3)*INDEX(Rates!$C$2:$AP$60,MATCH($B3,Rates!$A$2:$A$60,0),38)))</f>
      </c>
      <c r="AU3" s="2">
        <f>IF($B3="",0,IF($D3=1,IF(39&lt;=$C3,MIN(IF($E3=1,$F3-$I3,$H3)*INDEX(Rates!$C$2:$AP$60,MATCH($B3,Rates!$A$2:$A$60,0),39),Limits!$B$9*Assets!$S3),MIN(Limits!$B$9*Assets!$S3,MAX(0,$F3-SUM($I3:AT3)))),IF($E3=1,$F3-$I3,$H3)*INDEX(Rates!$C$2:$AP$60,MATCH($B3,Rates!$A$2:$A$60,0),39)))</f>
      </c>
      <c r="AV3" s="2">
        <f>IF($B3="",0,IF($D3=1,IF(40&lt;=$C3,MIN(IF($E3=1,$F3-$I3,$H3)*INDEX(Rates!$C$2:$AP$60,MATCH($B3,Rates!$A$2:$A$60,0),40),Limits!$B$9*Assets!$S3),MIN(Limits!$B$9*Assets!$S3,MAX(0,$F3-SUM($I3:AU3)))),IF($E3=1,$F3-$I3,$H3)*INDEX(Rates!$C$2:$AP$60,MATCH($B3,Rates!$A$2:$A$60,0),40)))</f>
      </c>
    </row>
    <row r="4" spans="1:48" x14ac:dyDescent="0.25">
      <c r="A4">
        <f>IF(Assets!A4="","",Assets!A4)</f>
      </c>
      <c r="B4">
        <f>Assets!AD4</f>
      </c>
      <c r="C4">
        <f>IF(B4="",0,INDEX(Rates!$B$2:$B$60,MATCH(B4,Rates!$A$2:$A$60,0)))</f>
      </c>
      <c r="D4">
        <f>Assets!X4</f>
      </c>
      <c r="E4">
        <f>IF(AND(D4=1,Assets!J4=1,Assets!K4=0),1,0)</f>
      </c>
      <c r="F4">
        <f>Assets!T4</f>
      </c>
      <c r="G4">
        <f>Assets!AF4+Assets!L4</f>
      </c>
      <c r="H4">
        <f>Assets!M4</f>
      </c>
      <c r="I4" s="2">
        <f>IF($B4="",0,IF($D4=1,IF(1&lt;=$C4,MIN($G4+$H4*INDEX(Rates!$C$2:$AP$60,MATCH($B4,Rates!$A$2:$A$60,0),1),Assets!$Z4),MIN($G4+$H4*INDEX(Rates!$C$2:$AP$60,MATCH($B4,Rates!$A$2:$A$60,0),1),Assets!$Z4)),$G4+$H4*INDEX(Rates!$C$2:$AP$60,MATCH($B4,Rates!$A$2:$A$60,0),1)))</f>
      </c>
      <c r="J4" s="2">
        <f>IF($B4="",0,IF($D4=1,IF(2&lt;=$C4,MIN(IF($E4=1,$F4-$I4,$H4)*INDEX(Rates!$C$2:$AP$60,MATCH($B4,Rates!$A$2:$A$60,0),2),Limits!$B$7*Assets!$S4),MIN(Limits!$B$9*Assets!$S4,MAX(0,$F4-SUM($I4:I4)))),IF($E4=1,$F4-$I4,$H4)*INDEX(Rates!$C$2:$AP$60,MATCH($B4,Rates!$A$2:$A$60,0),2)))</f>
      </c>
      <c r="K4" s="2">
        <f>IF($B4="",0,IF($D4=1,IF(3&lt;=$C4,MIN(IF($E4=1,$F4-$I4,$H4)*INDEX(Rates!$C$2:$AP$60,MATCH($B4,Rates!$A$2:$A$60,0),3),Limits!$B$8*Assets!$S4),MIN(Limits!$B$9*Assets!$S4,MAX(0,$F4-SUM($I4:J4)))),IF($E4=1,$F4-$I4,$H4)*INDEX(Rates!$C$2:$AP$60,MATCH($B4,Rates!$A$2:$A$60,0),3)))</f>
      </c>
      <c r="L4" s="2">
        <f>IF($B4="",0,IF($D4=1,IF(4&lt;=$C4,MIN(IF($E4=1,$F4-$I4,$H4)*INDEX(Rates!$C$2:$AP$60,MATCH($B4,Rates!$A$2:$A$60,0),4),Limits!$B$9*Assets!$S4),MIN(Limits!$B$9*Assets!$S4,MAX(0,$F4-SUM($I4:K4)))),IF($E4=1,$F4-$I4,$H4)*INDEX(Rates!$C$2:$AP$60,MATCH($B4,Rates!$A$2:$A$60,0),4)))</f>
      </c>
      <c r="M4" s="2">
        <f>IF($B4="",0,IF($D4=1,IF(5&lt;=$C4,MIN(IF($E4=1,$F4-$I4,$H4)*INDEX(Rates!$C$2:$AP$60,MATCH($B4,Rates!$A$2:$A$60,0),5),Limits!$B$9*Assets!$S4),MIN(Limits!$B$9*Assets!$S4,MAX(0,$F4-SUM($I4:L4)))),IF($E4=1,$F4-$I4,$H4)*INDEX(Rates!$C$2:$AP$60,MATCH($B4,Rates!$A$2:$A$60,0),5)))</f>
      </c>
      <c r="N4" s="2">
        <f>IF($B4="",0,IF($D4=1,IF(6&lt;=$C4,MIN(IF($E4=1,$F4-$I4,$H4)*INDEX(Rates!$C$2:$AP$60,MATCH($B4,Rates!$A$2:$A$60,0),6),Limits!$B$9*Assets!$S4),MIN(Limits!$B$9*Assets!$S4,MAX(0,$F4-SUM($I4:M4)))),IF($E4=1,$F4-$I4,$H4)*INDEX(Rates!$C$2:$AP$60,MATCH($B4,Rates!$A$2:$A$60,0),6)))</f>
      </c>
      <c r="O4" s="2">
        <f>IF($B4="",0,IF($D4=1,IF(7&lt;=$C4,MIN(IF($E4=1,$F4-$I4,$H4)*INDEX(Rates!$C$2:$AP$60,MATCH($B4,Rates!$A$2:$A$60,0),7),Limits!$B$9*Assets!$S4),MIN(Limits!$B$9*Assets!$S4,MAX(0,$F4-SUM($I4:N4)))),IF($E4=1,$F4-$I4,$H4)*INDEX(Rates!$C$2:$AP$60,MATCH($B4,Rates!$A$2:$A$60,0),7)))</f>
      </c>
      <c r="P4" s="2">
        <f>IF($B4="",0,IF($D4=1,IF(8&lt;=$C4,MIN(IF($E4=1,$F4-$I4,$H4)*INDEX(Rates!$C$2:$AP$60,MATCH($B4,Rates!$A$2:$A$60,0),8),Limits!$B$9*Assets!$S4),MIN(Limits!$B$9*Assets!$S4,MAX(0,$F4-SUM($I4:O4)))),IF($E4=1,$F4-$I4,$H4)*INDEX(Rates!$C$2:$AP$60,MATCH($B4,Rates!$A$2:$A$60,0),8)))</f>
      </c>
      <c r="Q4" s="2">
        <f>IF($B4="",0,IF($D4=1,IF(9&lt;=$C4,MIN(IF($E4=1,$F4-$I4,$H4)*INDEX(Rates!$C$2:$AP$60,MATCH($B4,Rates!$A$2:$A$60,0),9),Limits!$B$9*Assets!$S4),MIN(Limits!$B$9*Assets!$S4,MAX(0,$F4-SUM($I4:P4)))),IF($E4=1,$F4-$I4,$H4)*INDEX(Rates!$C$2:$AP$60,MATCH($B4,Rates!$A$2:$A$60,0),9)))</f>
      </c>
      <c r="R4" s="2">
        <f>IF($B4="",0,IF($D4=1,IF(10&lt;=$C4,MIN(IF($E4=1,$F4-$I4,$H4)*INDEX(Rates!$C$2:$AP$60,MATCH($B4,Rates!$A$2:$A$60,0),10),Limits!$B$9*Assets!$S4),MIN(Limits!$B$9*Assets!$S4,MAX(0,$F4-SUM($I4:Q4)))),IF($E4=1,$F4-$I4,$H4)*INDEX(Rates!$C$2:$AP$60,MATCH($B4,Rates!$A$2:$A$60,0),10)))</f>
      </c>
      <c r="S4" s="2">
        <f>IF($B4="",0,IF($D4=1,IF(11&lt;=$C4,MIN(IF($E4=1,$F4-$I4,$H4)*INDEX(Rates!$C$2:$AP$60,MATCH($B4,Rates!$A$2:$A$60,0),11),Limits!$B$9*Assets!$S4),MIN(Limits!$B$9*Assets!$S4,MAX(0,$F4-SUM($I4:R4)))),IF($E4=1,$F4-$I4,$H4)*INDEX(Rates!$C$2:$AP$60,MATCH($B4,Rates!$A$2:$A$60,0),11)))</f>
      </c>
      <c r="T4" s="2">
        <f>IF($B4="",0,IF($D4=1,IF(12&lt;=$C4,MIN(IF($E4=1,$F4-$I4,$H4)*INDEX(Rates!$C$2:$AP$60,MATCH($B4,Rates!$A$2:$A$60,0),12),Limits!$B$9*Assets!$S4),MIN(Limits!$B$9*Assets!$S4,MAX(0,$F4-SUM($I4:S4)))),IF($E4=1,$F4-$I4,$H4)*INDEX(Rates!$C$2:$AP$60,MATCH($B4,Rates!$A$2:$A$60,0),12)))</f>
      </c>
      <c r="U4" s="2">
        <f>IF($B4="",0,IF($D4=1,IF(13&lt;=$C4,MIN(IF($E4=1,$F4-$I4,$H4)*INDEX(Rates!$C$2:$AP$60,MATCH($B4,Rates!$A$2:$A$60,0),13),Limits!$B$9*Assets!$S4),MIN(Limits!$B$9*Assets!$S4,MAX(0,$F4-SUM($I4:T4)))),IF($E4=1,$F4-$I4,$H4)*INDEX(Rates!$C$2:$AP$60,MATCH($B4,Rates!$A$2:$A$60,0),13)))</f>
      </c>
      <c r="V4" s="2">
        <f>IF($B4="",0,IF($D4=1,IF(14&lt;=$C4,MIN(IF($E4=1,$F4-$I4,$H4)*INDEX(Rates!$C$2:$AP$60,MATCH($B4,Rates!$A$2:$A$60,0),14),Limits!$B$9*Assets!$S4),MIN(Limits!$B$9*Assets!$S4,MAX(0,$F4-SUM($I4:U4)))),IF($E4=1,$F4-$I4,$H4)*INDEX(Rates!$C$2:$AP$60,MATCH($B4,Rates!$A$2:$A$60,0),14)))</f>
      </c>
      <c r="W4" s="2">
        <f>IF($B4="",0,IF($D4=1,IF(15&lt;=$C4,MIN(IF($E4=1,$F4-$I4,$H4)*INDEX(Rates!$C$2:$AP$60,MATCH($B4,Rates!$A$2:$A$60,0),15),Limits!$B$9*Assets!$S4),MIN(Limits!$B$9*Assets!$S4,MAX(0,$F4-SUM($I4:V4)))),IF($E4=1,$F4-$I4,$H4)*INDEX(Rates!$C$2:$AP$60,MATCH($B4,Rates!$A$2:$A$60,0),15)))</f>
      </c>
      <c r="X4" s="2">
        <f>IF($B4="",0,IF($D4=1,IF(16&lt;=$C4,MIN(IF($E4=1,$F4-$I4,$H4)*INDEX(Rates!$C$2:$AP$60,MATCH($B4,Rates!$A$2:$A$60,0),16),Limits!$B$9*Assets!$S4),MIN(Limits!$B$9*Assets!$S4,MAX(0,$F4-SUM($I4:W4)))),IF($E4=1,$F4-$I4,$H4)*INDEX(Rates!$C$2:$AP$60,MATCH($B4,Rates!$A$2:$A$60,0),16)))</f>
      </c>
      <c r="Y4" s="2">
        <f>IF($B4="",0,IF($D4=1,IF(17&lt;=$C4,MIN(IF($E4=1,$F4-$I4,$H4)*INDEX(Rates!$C$2:$AP$60,MATCH($B4,Rates!$A$2:$A$60,0),17),Limits!$B$9*Assets!$S4),MIN(Limits!$B$9*Assets!$S4,MAX(0,$F4-SUM($I4:X4)))),IF($E4=1,$F4-$I4,$H4)*INDEX(Rates!$C$2:$AP$60,MATCH($B4,Rates!$A$2:$A$60,0),17)))</f>
      </c>
      <c r="Z4" s="2">
        <f>IF($B4="",0,IF($D4=1,IF(18&lt;=$C4,MIN(IF($E4=1,$F4-$I4,$H4)*INDEX(Rates!$C$2:$AP$60,MATCH($B4,Rates!$A$2:$A$60,0),18),Limits!$B$9*Assets!$S4),MIN(Limits!$B$9*Assets!$S4,MAX(0,$F4-SUM($I4:Y4)))),IF($E4=1,$F4-$I4,$H4)*INDEX(Rates!$C$2:$AP$60,MATCH($B4,Rates!$A$2:$A$60,0),18)))</f>
      </c>
      <c r="AA4" s="2">
        <f>IF($B4="",0,IF($D4=1,IF(19&lt;=$C4,MIN(IF($E4=1,$F4-$I4,$H4)*INDEX(Rates!$C$2:$AP$60,MATCH($B4,Rates!$A$2:$A$60,0),19),Limits!$B$9*Assets!$S4),MIN(Limits!$B$9*Assets!$S4,MAX(0,$F4-SUM($I4:Z4)))),IF($E4=1,$F4-$I4,$H4)*INDEX(Rates!$C$2:$AP$60,MATCH($B4,Rates!$A$2:$A$60,0),19)))</f>
      </c>
      <c r="AB4" s="2">
        <f>IF($B4="",0,IF($D4=1,IF(20&lt;=$C4,MIN(IF($E4=1,$F4-$I4,$H4)*INDEX(Rates!$C$2:$AP$60,MATCH($B4,Rates!$A$2:$A$60,0),20),Limits!$B$9*Assets!$S4),MIN(Limits!$B$9*Assets!$S4,MAX(0,$F4-SUM($I4:AA4)))),IF($E4=1,$F4-$I4,$H4)*INDEX(Rates!$C$2:$AP$60,MATCH($B4,Rates!$A$2:$A$60,0),20)))</f>
      </c>
      <c r="AC4" s="2">
        <f>IF($B4="",0,IF($D4=1,IF(21&lt;=$C4,MIN(IF($E4=1,$F4-$I4,$H4)*INDEX(Rates!$C$2:$AP$60,MATCH($B4,Rates!$A$2:$A$60,0),21),Limits!$B$9*Assets!$S4),MIN(Limits!$B$9*Assets!$S4,MAX(0,$F4-SUM($I4:AB4)))),IF($E4=1,$F4-$I4,$H4)*INDEX(Rates!$C$2:$AP$60,MATCH($B4,Rates!$A$2:$A$60,0),21)))</f>
      </c>
      <c r="AD4" s="2">
        <f>IF($B4="",0,IF($D4=1,IF(22&lt;=$C4,MIN(IF($E4=1,$F4-$I4,$H4)*INDEX(Rates!$C$2:$AP$60,MATCH($B4,Rates!$A$2:$A$60,0),22),Limits!$B$9*Assets!$S4),MIN(Limits!$B$9*Assets!$S4,MAX(0,$F4-SUM($I4:AC4)))),IF($E4=1,$F4-$I4,$H4)*INDEX(Rates!$C$2:$AP$60,MATCH($B4,Rates!$A$2:$A$60,0),22)))</f>
      </c>
      <c r="AE4" s="2">
        <f>IF($B4="",0,IF($D4=1,IF(23&lt;=$C4,MIN(IF($E4=1,$F4-$I4,$H4)*INDEX(Rates!$C$2:$AP$60,MATCH($B4,Rates!$A$2:$A$60,0),23),Limits!$B$9*Assets!$S4),MIN(Limits!$B$9*Assets!$S4,MAX(0,$F4-SUM($I4:AD4)))),IF($E4=1,$F4-$I4,$H4)*INDEX(Rates!$C$2:$AP$60,MATCH($B4,Rates!$A$2:$A$60,0),23)))</f>
      </c>
      <c r="AF4" s="2">
        <f>IF($B4="",0,IF($D4=1,IF(24&lt;=$C4,MIN(IF($E4=1,$F4-$I4,$H4)*INDEX(Rates!$C$2:$AP$60,MATCH($B4,Rates!$A$2:$A$60,0),24),Limits!$B$9*Assets!$S4),MIN(Limits!$B$9*Assets!$S4,MAX(0,$F4-SUM($I4:AE4)))),IF($E4=1,$F4-$I4,$H4)*INDEX(Rates!$C$2:$AP$60,MATCH($B4,Rates!$A$2:$A$60,0),24)))</f>
      </c>
      <c r="AG4" s="2">
        <f>IF($B4="",0,IF($D4=1,IF(25&lt;=$C4,MIN(IF($E4=1,$F4-$I4,$H4)*INDEX(Rates!$C$2:$AP$60,MATCH($B4,Rates!$A$2:$A$60,0),25),Limits!$B$9*Assets!$S4),MIN(Limits!$B$9*Assets!$S4,MAX(0,$F4-SUM($I4:AF4)))),IF($E4=1,$F4-$I4,$H4)*INDEX(Rates!$C$2:$AP$60,MATCH($B4,Rates!$A$2:$A$60,0),25)))</f>
      </c>
      <c r="AH4" s="2">
        <f>IF($B4="",0,IF($D4=1,IF(26&lt;=$C4,MIN(IF($E4=1,$F4-$I4,$H4)*INDEX(Rates!$C$2:$AP$60,MATCH($B4,Rates!$A$2:$A$60,0),26),Limits!$B$9*Assets!$S4),MIN(Limits!$B$9*Assets!$S4,MAX(0,$F4-SUM($I4:AG4)))),IF($E4=1,$F4-$I4,$H4)*INDEX(Rates!$C$2:$AP$60,MATCH($B4,Rates!$A$2:$A$60,0),26)))</f>
      </c>
      <c r="AI4" s="2">
        <f>IF($B4="",0,IF($D4=1,IF(27&lt;=$C4,MIN(IF($E4=1,$F4-$I4,$H4)*INDEX(Rates!$C$2:$AP$60,MATCH($B4,Rates!$A$2:$A$60,0),27),Limits!$B$9*Assets!$S4),MIN(Limits!$B$9*Assets!$S4,MAX(0,$F4-SUM($I4:AH4)))),IF($E4=1,$F4-$I4,$H4)*INDEX(Rates!$C$2:$AP$60,MATCH($B4,Rates!$A$2:$A$60,0),27)))</f>
      </c>
      <c r="AJ4" s="2">
        <f>IF($B4="",0,IF($D4=1,IF(28&lt;=$C4,MIN(IF($E4=1,$F4-$I4,$H4)*INDEX(Rates!$C$2:$AP$60,MATCH($B4,Rates!$A$2:$A$60,0),28),Limits!$B$9*Assets!$S4),MIN(Limits!$B$9*Assets!$S4,MAX(0,$F4-SUM($I4:AI4)))),IF($E4=1,$F4-$I4,$H4)*INDEX(Rates!$C$2:$AP$60,MATCH($B4,Rates!$A$2:$A$60,0),28)))</f>
      </c>
      <c r="AK4" s="2">
        <f>IF($B4="",0,IF($D4=1,IF(29&lt;=$C4,MIN(IF($E4=1,$F4-$I4,$H4)*INDEX(Rates!$C$2:$AP$60,MATCH($B4,Rates!$A$2:$A$60,0),29),Limits!$B$9*Assets!$S4),MIN(Limits!$B$9*Assets!$S4,MAX(0,$F4-SUM($I4:AJ4)))),IF($E4=1,$F4-$I4,$H4)*INDEX(Rates!$C$2:$AP$60,MATCH($B4,Rates!$A$2:$A$60,0),29)))</f>
      </c>
      <c r="AL4" s="2">
        <f>IF($B4="",0,IF($D4=1,IF(30&lt;=$C4,MIN(IF($E4=1,$F4-$I4,$H4)*INDEX(Rates!$C$2:$AP$60,MATCH($B4,Rates!$A$2:$A$60,0),30),Limits!$B$9*Assets!$S4),MIN(Limits!$B$9*Assets!$S4,MAX(0,$F4-SUM($I4:AK4)))),IF($E4=1,$F4-$I4,$H4)*INDEX(Rates!$C$2:$AP$60,MATCH($B4,Rates!$A$2:$A$60,0),30)))</f>
      </c>
      <c r="AM4" s="2">
        <f>IF($B4="",0,IF($D4=1,IF(31&lt;=$C4,MIN(IF($E4=1,$F4-$I4,$H4)*INDEX(Rates!$C$2:$AP$60,MATCH($B4,Rates!$A$2:$A$60,0),31),Limits!$B$9*Assets!$S4),MIN(Limits!$B$9*Assets!$S4,MAX(0,$F4-SUM($I4:AL4)))),IF($E4=1,$F4-$I4,$H4)*INDEX(Rates!$C$2:$AP$60,MATCH($B4,Rates!$A$2:$A$60,0),31)))</f>
      </c>
      <c r="AN4" s="2">
        <f>IF($B4="",0,IF($D4=1,IF(32&lt;=$C4,MIN(IF($E4=1,$F4-$I4,$H4)*INDEX(Rates!$C$2:$AP$60,MATCH($B4,Rates!$A$2:$A$60,0),32),Limits!$B$9*Assets!$S4),MIN(Limits!$B$9*Assets!$S4,MAX(0,$F4-SUM($I4:AM4)))),IF($E4=1,$F4-$I4,$H4)*INDEX(Rates!$C$2:$AP$60,MATCH($B4,Rates!$A$2:$A$60,0),32)))</f>
      </c>
      <c r="AO4" s="2">
        <f>IF($B4="",0,IF($D4=1,IF(33&lt;=$C4,MIN(IF($E4=1,$F4-$I4,$H4)*INDEX(Rates!$C$2:$AP$60,MATCH($B4,Rates!$A$2:$A$60,0),33),Limits!$B$9*Assets!$S4),MIN(Limits!$B$9*Assets!$S4,MAX(0,$F4-SUM($I4:AN4)))),IF($E4=1,$F4-$I4,$H4)*INDEX(Rates!$C$2:$AP$60,MATCH($B4,Rates!$A$2:$A$60,0),33)))</f>
      </c>
      <c r="AP4" s="2">
        <f>IF($B4="",0,IF($D4=1,IF(34&lt;=$C4,MIN(IF($E4=1,$F4-$I4,$H4)*INDEX(Rates!$C$2:$AP$60,MATCH($B4,Rates!$A$2:$A$60,0),34),Limits!$B$9*Assets!$S4),MIN(Limits!$B$9*Assets!$S4,MAX(0,$F4-SUM($I4:AO4)))),IF($E4=1,$F4-$I4,$H4)*INDEX(Rates!$C$2:$AP$60,MATCH($B4,Rates!$A$2:$A$60,0),34)))</f>
      </c>
      <c r="AQ4" s="2">
        <f>IF($B4="",0,IF($D4=1,IF(35&lt;=$C4,MIN(IF($E4=1,$F4-$I4,$H4)*INDEX(Rates!$C$2:$AP$60,MATCH($B4,Rates!$A$2:$A$60,0),35),Limits!$B$9*Assets!$S4),MIN(Limits!$B$9*Assets!$S4,MAX(0,$F4-SUM($I4:AP4)))),IF($E4=1,$F4-$I4,$H4)*INDEX(Rates!$C$2:$AP$60,MATCH($B4,Rates!$A$2:$A$60,0),35)))</f>
      </c>
      <c r="AR4" s="2">
        <f>IF($B4="",0,IF($D4=1,IF(36&lt;=$C4,MIN(IF($E4=1,$F4-$I4,$H4)*INDEX(Rates!$C$2:$AP$60,MATCH($B4,Rates!$A$2:$A$60,0),36),Limits!$B$9*Assets!$S4),MIN(Limits!$B$9*Assets!$S4,MAX(0,$F4-SUM($I4:AQ4)))),IF($E4=1,$F4-$I4,$H4)*INDEX(Rates!$C$2:$AP$60,MATCH($B4,Rates!$A$2:$A$60,0),36)))</f>
      </c>
      <c r="AS4" s="2">
        <f>IF($B4="",0,IF($D4=1,IF(37&lt;=$C4,MIN(IF($E4=1,$F4-$I4,$H4)*INDEX(Rates!$C$2:$AP$60,MATCH($B4,Rates!$A$2:$A$60,0),37),Limits!$B$9*Assets!$S4),MIN(Limits!$B$9*Assets!$S4,MAX(0,$F4-SUM($I4:AR4)))),IF($E4=1,$F4-$I4,$H4)*INDEX(Rates!$C$2:$AP$60,MATCH($B4,Rates!$A$2:$A$60,0),37)))</f>
      </c>
      <c r="AT4" s="2">
        <f>IF($B4="",0,IF($D4=1,IF(38&lt;=$C4,MIN(IF($E4=1,$F4-$I4,$H4)*INDEX(Rates!$C$2:$AP$60,MATCH($B4,Rates!$A$2:$A$60,0),38),Limits!$B$9*Assets!$S4),MIN(Limits!$B$9*Assets!$S4,MAX(0,$F4-SUM($I4:AS4)))),IF($E4=1,$F4-$I4,$H4)*INDEX(Rates!$C$2:$AP$60,MATCH($B4,Rates!$A$2:$A$60,0),38)))</f>
      </c>
      <c r="AU4" s="2">
        <f>IF($B4="",0,IF($D4=1,IF(39&lt;=$C4,MIN(IF($E4=1,$F4-$I4,$H4)*INDEX(Rates!$C$2:$AP$60,MATCH($B4,Rates!$A$2:$A$60,0),39),Limits!$B$9*Assets!$S4),MIN(Limits!$B$9*Assets!$S4,MAX(0,$F4-SUM($I4:AT4)))),IF($E4=1,$F4-$I4,$H4)*INDEX(Rates!$C$2:$AP$60,MATCH($B4,Rates!$A$2:$A$60,0),39)))</f>
      </c>
      <c r="AV4" s="2">
        <f>IF($B4="",0,IF($D4=1,IF(40&lt;=$C4,MIN(IF($E4=1,$F4-$I4,$H4)*INDEX(Rates!$C$2:$AP$60,MATCH($B4,Rates!$A$2:$A$60,0),40),Limits!$B$9*Assets!$S4),MIN(Limits!$B$9*Assets!$S4,MAX(0,$F4-SUM($I4:AU4)))),IF($E4=1,$F4-$I4,$H4)*INDEX(Rates!$C$2:$AP$60,MATCH($B4,Rates!$A$2:$A$60,0),40)))</f>
      </c>
    </row>
    <row r="5" spans="1:48" x14ac:dyDescent="0.25">
      <c r="A5">
        <f>IF(Assets!A5="","",Assets!A5)</f>
      </c>
      <c r="B5">
        <f>Assets!AD5</f>
      </c>
      <c r="C5">
        <f>IF(B5="",0,INDEX(Rates!$B$2:$B$60,MATCH(B5,Rates!$A$2:$A$60,0)))</f>
      </c>
      <c r="D5">
        <f>Assets!X5</f>
      </c>
      <c r="E5">
        <f>IF(AND(D5=1,Assets!J5=1,Assets!K5=0),1,0)</f>
      </c>
      <c r="F5">
        <f>Assets!T5</f>
      </c>
      <c r="G5">
        <f>Assets!AF5+Assets!L5</f>
      </c>
      <c r="H5">
        <f>Assets!M5</f>
      </c>
      <c r="I5" s="2">
        <f>IF($B5="",0,IF($D5=1,IF(1&lt;=$C5,MIN($G5+$H5*INDEX(Rates!$C$2:$AP$60,MATCH($B5,Rates!$A$2:$A$60,0),1),Assets!$Z5),MIN($G5+$H5*INDEX(Rates!$C$2:$AP$60,MATCH($B5,Rates!$A$2:$A$60,0),1),Assets!$Z5)),$G5+$H5*INDEX(Rates!$C$2:$AP$60,MATCH($B5,Rates!$A$2:$A$60,0),1)))</f>
      </c>
      <c r="J5" s="2">
        <f>IF($B5="",0,IF($D5=1,IF(2&lt;=$C5,MIN(IF($E5=1,$F5-$I5,$H5)*INDEX(Rates!$C$2:$AP$60,MATCH($B5,Rates!$A$2:$A$60,0),2),Limits!$B$7*Assets!$S5),MIN(Limits!$B$9*Assets!$S5,MAX(0,$F5-SUM($I5:I5)))),IF($E5=1,$F5-$I5,$H5)*INDEX(Rates!$C$2:$AP$60,MATCH($B5,Rates!$A$2:$A$60,0),2)))</f>
      </c>
      <c r="K5" s="2">
        <f>IF($B5="",0,IF($D5=1,IF(3&lt;=$C5,MIN(IF($E5=1,$F5-$I5,$H5)*INDEX(Rates!$C$2:$AP$60,MATCH($B5,Rates!$A$2:$A$60,0),3),Limits!$B$8*Assets!$S5),MIN(Limits!$B$9*Assets!$S5,MAX(0,$F5-SUM($I5:J5)))),IF($E5=1,$F5-$I5,$H5)*INDEX(Rates!$C$2:$AP$60,MATCH($B5,Rates!$A$2:$A$60,0),3)))</f>
      </c>
      <c r="L5" s="2">
        <f>IF($B5="",0,IF($D5=1,IF(4&lt;=$C5,MIN(IF($E5=1,$F5-$I5,$H5)*INDEX(Rates!$C$2:$AP$60,MATCH($B5,Rates!$A$2:$A$60,0),4),Limits!$B$9*Assets!$S5),MIN(Limits!$B$9*Assets!$S5,MAX(0,$F5-SUM($I5:K5)))),IF($E5=1,$F5-$I5,$H5)*INDEX(Rates!$C$2:$AP$60,MATCH($B5,Rates!$A$2:$A$60,0),4)))</f>
      </c>
      <c r="M5" s="2">
        <f>IF($B5="",0,IF($D5=1,IF(5&lt;=$C5,MIN(IF($E5=1,$F5-$I5,$H5)*INDEX(Rates!$C$2:$AP$60,MATCH($B5,Rates!$A$2:$A$60,0),5),Limits!$B$9*Assets!$S5),MIN(Limits!$B$9*Assets!$S5,MAX(0,$F5-SUM($I5:L5)))),IF($E5=1,$F5-$I5,$H5)*INDEX(Rates!$C$2:$AP$60,MATCH($B5,Rates!$A$2:$A$60,0),5)))</f>
      </c>
      <c r="N5" s="2">
        <f>IF($B5="",0,IF($D5=1,IF(6&lt;=$C5,MIN(IF($E5=1,$F5-$I5,$H5)*INDEX(Rates!$C$2:$AP$60,MATCH($B5,Rates!$A$2:$A$60,0),6),Limits!$B$9*Assets!$S5),MIN(Limits!$B$9*Assets!$S5,MAX(0,$F5-SUM($I5:M5)))),IF($E5=1,$F5-$I5,$H5)*INDEX(Rates!$C$2:$AP$60,MATCH($B5,Rates!$A$2:$A$60,0),6)))</f>
      </c>
      <c r="O5" s="2">
        <f>IF($B5="",0,IF($D5=1,IF(7&lt;=$C5,MIN(IF($E5=1,$F5-$I5,$H5)*INDEX(Rates!$C$2:$AP$60,MATCH($B5,Rates!$A$2:$A$60,0),7),Limits!$B$9*Assets!$S5),MIN(Limits!$B$9*Assets!$S5,MAX(0,$F5-SUM($I5:N5)))),IF($E5=1,$F5-$I5,$H5)*INDEX(Rates!$C$2:$AP$60,MATCH($B5,Rates!$A$2:$A$60,0),7)))</f>
      </c>
      <c r="P5" s="2">
        <f>IF($B5="",0,IF($D5=1,IF(8&lt;=$C5,MIN(IF($E5=1,$F5-$I5,$H5)*INDEX(Rates!$C$2:$AP$60,MATCH($B5,Rates!$A$2:$A$60,0),8),Limits!$B$9*Assets!$S5),MIN(Limits!$B$9*Assets!$S5,MAX(0,$F5-SUM($I5:O5)))),IF($E5=1,$F5-$I5,$H5)*INDEX(Rates!$C$2:$AP$60,MATCH($B5,Rates!$A$2:$A$60,0),8)))</f>
      </c>
      <c r="Q5" s="2">
        <f>IF($B5="",0,IF($D5=1,IF(9&lt;=$C5,MIN(IF($E5=1,$F5-$I5,$H5)*INDEX(Rates!$C$2:$AP$60,MATCH($B5,Rates!$A$2:$A$60,0),9),Limits!$B$9*Assets!$S5),MIN(Limits!$B$9*Assets!$S5,MAX(0,$F5-SUM($I5:P5)))),IF($E5=1,$F5-$I5,$H5)*INDEX(Rates!$C$2:$AP$60,MATCH($B5,Rates!$A$2:$A$60,0),9)))</f>
      </c>
      <c r="R5" s="2">
        <f>IF($B5="",0,IF($D5=1,IF(10&lt;=$C5,MIN(IF($E5=1,$F5-$I5,$H5)*INDEX(Rates!$C$2:$AP$60,MATCH($B5,Rates!$A$2:$A$60,0),10),Limits!$B$9*Assets!$S5),MIN(Limits!$B$9*Assets!$S5,MAX(0,$F5-SUM($I5:Q5)))),IF($E5=1,$F5-$I5,$H5)*INDEX(Rates!$C$2:$AP$60,MATCH($B5,Rates!$A$2:$A$60,0),10)))</f>
      </c>
      <c r="S5" s="2">
        <f>IF($B5="",0,IF($D5=1,IF(11&lt;=$C5,MIN(IF($E5=1,$F5-$I5,$H5)*INDEX(Rates!$C$2:$AP$60,MATCH($B5,Rates!$A$2:$A$60,0),11),Limits!$B$9*Assets!$S5),MIN(Limits!$B$9*Assets!$S5,MAX(0,$F5-SUM($I5:R5)))),IF($E5=1,$F5-$I5,$H5)*INDEX(Rates!$C$2:$AP$60,MATCH($B5,Rates!$A$2:$A$60,0),11)))</f>
      </c>
      <c r="T5" s="2">
        <f>IF($B5="",0,IF($D5=1,IF(12&lt;=$C5,MIN(IF($E5=1,$F5-$I5,$H5)*INDEX(Rates!$C$2:$AP$60,MATCH($B5,Rates!$A$2:$A$60,0),12),Limits!$B$9*Assets!$S5),MIN(Limits!$B$9*Assets!$S5,MAX(0,$F5-SUM($I5:S5)))),IF($E5=1,$F5-$I5,$H5)*INDEX(Rates!$C$2:$AP$60,MATCH($B5,Rates!$A$2:$A$60,0),12)))</f>
      </c>
      <c r="U5" s="2">
        <f>IF($B5="",0,IF($D5=1,IF(13&lt;=$C5,MIN(IF($E5=1,$F5-$I5,$H5)*INDEX(Rates!$C$2:$AP$60,MATCH($B5,Rates!$A$2:$A$60,0),13),Limits!$B$9*Assets!$S5),MIN(Limits!$B$9*Assets!$S5,MAX(0,$F5-SUM($I5:T5)))),IF($E5=1,$F5-$I5,$H5)*INDEX(Rates!$C$2:$AP$60,MATCH($B5,Rates!$A$2:$A$60,0),13)))</f>
      </c>
      <c r="V5" s="2">
        <f>IF($B5="",0,IF($D5=1,IF(14&lt;=$C5,MIN(IF($E5=1,$F5-$I5,$H5)*INDEX(Rates!$C$2:$AP$60,MATCH($B5,Rates!$A$2:$A$60,0),14),Limits!$B$9*Assets!$S5),MIN(Limits!$B$9*Assets!$S5,MAX(0,$F5-SUM($I5:U5)))),IF($E5=1,$F5-$I5,$H5)*INDEX(Rates!$C$2:$AP$60,MATCH($B5,Rates!$A$2:$A$60,0),14)))</f>
      </c>
      <c r="W5" s="2">
        <f>IF($B5="",0,IF($D5=1,IF(15&lt;=$C5,MIN(IF($E5=1,$F5-$I5,$H5)*INDEX(Rates!$C$2:$AP$60,MATCH($B5,Rates!$A$2:$A$60,0),15),Limits!$B$9*Assets!$S5),MIN(Limits!$B$9*Assets!$S5,MAX(0,$F5-SUM($I5:V5)))),IF($E5=1,$F5-$I5,$H5)*INDEX(Rates!$C$2:$AP$60,MATCH($B5,Rates!$A$2:$A$60,0),15)))</f>
      </c>
      <c r="X5" s="2">
        <f>IF($B5="",0,IF($D5=1,IF(16&lt;=$C5,MIN(IF($E5=1,$F5-$I5,$H5)*INDEX(Rates!$C$2:$AP$60,MATCH($B5,Rates!$A$2:$A$60,0),16),Limits!$B$9*Assets!$S5),MIN(Limits!$B$9*Assets!$S5,MAX(0,$F5-SUM($I5:W5)))),IF($E5=1,$F5-$I5,$H5)*INDEX(Rates!$C$2:$AP$60,MATCH($B5,Rates!$A$2:$A$60,0),16)))</f>
      </c>
      <c r="Y5" s="2">
        <f>IF($B5="",0,IF($D5=1,IF(17&lt;=$C5,MIN(IF($E5=1,$F5-$I5,$H5)*INDEX(Rates!$C$2:$AP$60,MATCH($B5,Rates!$A$2:$A$60,0),17),Limits!$B$9*Assets!$S5),MIN(Limits!$B$9*Assets!$S5,MAX(0,$F5-SUM($I5:X5)))),IF($E5=1,$F5-$I5,$H5)*INDEX(Rates!$C$2:$AP$60,MATCH($B5,Rates!$A$2:$A$60,0),17)))</f>
      </c>
      <c r="Z5" s="2">
        <f>IF($B5="",0,IF($D5=1,IF(18&lt;=$C5,MIN(IF($E5=1,$F5-$I5,$H5)*INDEX(Rates!$C$2:$AP$60,MATCH($B5,Rates!$A$2:$A$60,0),18),Limits!$B$9*Assets!$S5),MIN(Limits!$B$9*Assets!$S5,MAX(0,$F5-SUM($I5:Y5)))),IF($E5=1,$F5-$I5,$H5)*INDEX(Rates!$C$2:$AP$60,MATCH($B5,Rates!$A$2:$A$60,0),18)))</f>
      </c>
      <c r="AA5" s="2">
        <f>IF($B5="",0,IF($D5=1,IF(19&lt;=$C5,MIN(IF($E5=1,$F5-$I5,$H5)*INDEX(Rates!$C$2:$AP$60,MATCH($B5,Rates!$A$2:$A$60,0),19),Limits!$B$9*Assets!$S5),MIN(Limits!$B$9*Assets!$S5,MAX(0,$F5-SUM($I5:Z5)))),IF($E5=1,$F5-$I5,$H5)*INDEX(Rates!$C$2:$AP$60,MATCH($B5,Rates!$A$2:$A$60,0),19)))</f>
      </c>
      <c r="AB5" s="2">
        <f>IF($B5="",0,IF($D5=1,IF(20&lt;=$C5,MIN(IF($E5=1,$F5-$I5,$H5)*INDEX(Rates!$C$2:$AP$60,MATCH($B5,Rates!$A$2:$A$60,0),20),Limits!$B$9*Assets!$S5),MIN(Limits!$B$9*Assets!$S5,MAX(0,$F5-SUM($I5:AA5)))),IF($E5=1,$F5-$I5,$H5)*INDEX(Rates!$C$2:$AP$60,MATCH($B5,Rates!$A$2:$A$60,0),20)))</f>
      </c>
      <c r="AC5" s="2">
        <f>IF($B5="",0,IF($D5=1,IF(21&lt;=$C5,MIN(IF($E5=1,$F5-$I5,$H5)*INDEX(Rates!$C$2:$AP$60,MATCH($B5,Rates!$A$2:$A$60,0),21),Limits!$B$9*Assets!$S5),MIN(Limits!$B$9*Assets!$S5,MAX(0,$F5-SUM($I5:AB5)))),IF($E5=1,$F5-$I5,$H5)*INDEX(Rates!$C$2:$AP$60,MATCH($B5,Rates!$A$2:$A$60,0),21)))</f>
      </c>
      <c r="AD5" s="2">
        <f>IF($B5="",0,IF($D5=1,IF(22&lt;=$C5,MIN(IF($E5=1,$F5-$I5,$H5)*INDEX(Rates!$C$2:$AP$60,MATCH($B5,Rates!$A$2:$A$60,0),22),Limits!$B$9*Assets!$S5),MIN(Limits!$B$9*Assets!$S5,MAX(0,$F5-SUM($I5:AC5)))),IF($E5=1,$F5-$I5,$H5)*INDEX(Rates!$C$2:$AP$60,MATCH($B5,Rates!$A$2:$A$60,0),22)))</f>
      </c>
      <c r="AE5" s="2">
        <f>IF($B5="",0,IF($D5=1,IF(23&lt;=$C5,MIN(IF($E5=1,$F5-$I5,$H5)*INDEX(Rates!$C$2:$AP$60,MATCH($B5,Rates!$A$2:$A$60,0),23),Limits!$B$9*Assets!$S5),MIN(Limits!$B$9*Assets!$S5,MAX(0,$F5-SUM($I5:AD5)))),IF($E5=1,$F5-$I5,$H5)*INDEX(Rates!$C$2:$AP$60,MATCH($B5,Rates!$A$2:$A$60,0),23)))</f>
      </c>
      <c r="AF5" s="2">
        <f>IF($B5="",0,IF($D5=1,IF(24&lt;=$C5,MIN(IF($E5=1,$F5-$I5,$H5)*INDEX(Rates!$C$2:$AP$60,MATCH($B5,Rates!$A$2:$A$60,0),24),Limits!$B$9*Assets!$S5),MIN(Limits!$B$9*Assets!$S5,MAX(0,$F5-SUM($I5:AE5)))),IF($E5=1,$F5-$I5,$H5)*INDEX(Rates!$C$2:$AP$60,MATCH($B5,Rates!$A$2:$A$60,0),24)))</f>
      </c>
      <c r="AG5" s="2">
        <f>IF($B5="",0,IF($D5=1,IF(25&lt;=$C5,MIN(IF($E5=1,$F5-$I5,$H5)*INDEX(Rates!$C$2:$AP$60,MATCH($B5,Rates!$A$2:$A$60,0),25),Limits!$B$9*Assets!$S5),MIN(Limits!$B$9*Assets!$S5,MAX(0,$F5-SUM($I5:AF5)))),IF($E5=1,$F5-$I5,$H5)*INDEX(Rates!$C$2:$AP$60,MATCH($B5,Rates!$A$2:$A$60,0),25)))</f>
      </c>
      <c r="AH5" s="2">
        <f>IF($B5="",0,IF($D5=1,IF(26&lt;=$C5,MIN(IF($E5=1,$F5-$I5,$H5)*INDEX(Rates!$C$2:$AP$60,MATCH($B5,Rates!$A$2:$A$60,0),26),Limits!$B$9*Assets!$S5),MIN(Limits!$B$9*Assets!$S5,MAX(0,$F5-SUM($I5:AG5)))),IF($E5=1,$F5-$I5,$H5)*INDEX(Rates!$C$2:$AP$60,MATCH($B5,Rates!$A$2:$A$60,0),26)))</f>
      </c>
      <c r="AI5" s="2">
        <f>IF($B5="",0,IF($D5=1,IF(27&lt;=$C5,MIN(IF($E5=1,$F5-$I5,$H5)*INDEX(Rates!$C$2:$AP$60,MATCH($B5,Rates!$A$2:$A$60,0),27),Limits!$B$9*Assets!$S5),MIN(Limits!$B$9*Assets!$S5,MAX(0,$F5-SUM($I5:AH5)))),IF($E5=1,$F5-$I5,$H5)*INDEX(Rates!$C$2:$AP$60,MATCH($B5,Rates!$A$2:$A$60,0),27)))</f>
      </c>
      <c r="AJ5" s="2">
        <f>IF($B5="",0,IF($D5=1,IF(28&lt;=$C5,MIN(IF($E5=1,$F5-$I5,$H5)*INDEX(Rates!$C$2:$AP$60,MATCH($B5,Rates!$A$2:$A$60,0),28),Limits!$B$9*Assets!$S5),MIN(Limits!$B$9*Assets!$S5,MAX(0,$F5-SUM($I5:AI5)))),IF($E5=1,$F5-$I5,$H5)*INDEX(Rates!$C$2:$AP$60,MATCH($B5,Rates!$A$2:$A$60,0),28)))</f>
      </c>
      <c r="AK5" s="2">
        <f>IF($B5="",0,IF($D5=1,IF(29&lt;=$C5,MIN(IF($E5=1,$F5-$I5,$H5)*INDEX(Rates!$C$2:$AP$60,MATCH($B5,Rates!$A$2:$A$60,0),29),Limits!$B$9*Assets!$S5),MIN(Limits!$B$9*Assets!$S5,MAX(0,$F5-SUM($I5:AJ5)))),IF($E5=1,$F5-$I5,$H5)*INDEX(Rates!$C$2:$AP$60,MATCH($B5,Rates!$A$2:$A$60,0),29)))</f>
      </c>
      <c r="AL5" s="2">
        <f>IF($B5="",0,IF($D5=1,IF(30&lt;=$C5,MIN(IF($E5=1,$F5-$I5,$H5)*INDEX(Rates!$C$2:$AP$60,MATCH($B5,Rates!$A$2:$A$60,0),30),Limits!$B$9*Assets!$S5),MIN(Limits!$B$9*Assets!$S5,MAX(0,$F5-SUM($I5:AK5)))),IF($E5=1,$F5-$I5,$H5)*INDEX(Rates!$C$2:$AP$60,MATCH($B5,Rates!$A$2:$A$60,0),30)))</f>
      </c>
      <c r="AM5" s="2">
        <f>IF($B5="",0,IF($D5=1,IF(31&lt;=$C5,MIN(IF($E5=1,$F5-$I5,$H5)*INDEX(Rates!$C$2:$AP$60,MATCH($B5,Rates!$A$2:$A$60,0),31),Limits!$B$9*Assets!$S5),MIN(Limits!$B$9*Assets!$S5,MAX(0,$F5-SUM($I5:AL5)))),IF($E5=1,$F5-$I5,$H5)*INDEX(Rates!$C$2:$AP$60,MATCH($B5,Rates!$A$2:$A$60,0),31)))</f>
      </c>
      <c r="AN5" s="2">
        <f>IF($B5="",0,IF($D5=1,IF(32&lt;=$C5,MIN(IF($E5=1,$F5-$I5,$H5)*INDEX(Rates!$C$2:$AP$60,MATCH($B5,Rates!$A$2:$A$60,0),32),Limits!$B$9*Assets!$S5),MIN(Limits!$B$9*Assets!$S5,MAX(0,$F5-SUM($I5:AM5)))),IF($E5=1,$F5-$I5,$H5)*INDEX(Rates!$C$2:$AP$60,MATCH($B5,Rates!$A$2:$A$60,0),32)))</f>
      </c>
      <c r="AO5" s="2">
        <f>IF($B5="",0,IF($D5=1,IF(33&lt;=$C5,MIN(IF($E5=1,$F5-$I5,$H5)*INDEX(Rates!$C$2:$AP$60,MATCH($B5,Rates!$A$2:$A$60,0),33),Limits!$B$9*Assets!$S5),MIN(Limits!$B$9*Assets!$S5,MAX(0,$F5-SUM($I5:AN5)))),IF($E5=1,$F5-$I5,$H5)*INDEX(Rates!$C$2:$AP$60,MATCH($B5,Rates!$A$2:$A$60,0),33)))</f>
      </c>
      <c r="AP5" s="2">
        <f>IF($B5="",0,IF($D5=1,IF(34&lt;=$C5,MIN(IF($E5=1,$F5-$I5,$H5)*INDEX(Rates!$C$2:$AP$60,MATCH($B5,Rates!$A$2:$A$60,0),34),Limits!$B$9*Assets!$S5),MIN(Limits!$B$9*Assets!$S5,MAX(0,$F5-SUM($I5:AO5)))),IF($E5=1,$F5-$I5,$H5)*INDEX(Rates!$C$2:$AP$60,MATCH($B5,Rates!$A$2:$A$60,0),34)))</f>
      </c>
      <c r="AQ5" s="2">
        <f>IF($B5="",0,IF($D5=1,IF(35&lt;=$C5,MIN(IF($E5=1,$F5-$I5,$H5)*INDEX(Rates!$C$2:$AP$60,MATCH($B5,Rates!$A$2:$A$60,0),35),Limits!$B$9*Assets!$S5),MIN(Limits!$B$9*Assets!$S5,MAX(0,$F5-SUM($I5:AP5)))),IF($E5=1,$F5-$I5,$H5)*INDEX(Rates!$C$2:$AP$60,MATCH($B5,Rates!$A$2:$A$60,0),35)))</f>
      </c>
      <c r="AR5" s="2">
        <f>IF($B5="",0,IF($D5=1,IF(36&lt;=$C5,MIN(IF($E5=1,$F5-$I5,$H5)*INDEX(Rates!$C$2:$AP$60,MATCH($B5,Rates!$A$2:$A$60,0),36),Limits!$B$9*Assets!$S5),MIN(Limits!$B$9*Assets!$S5,MAX(0,$F5-SUM($I5:AQ5)))),IF($E5=1,$F5-$I5,$H5)*INDEX(Rates!$C$2:$AP$60,MATCH($B5,Rates!$A$2:$A$60,0),36)))</f>
      </c>
      <c r="AS5" s="2">
        <f>IF($B5="",0,IF($D5=1,IF(37&lt;=$C5,MIN(IF($E5=1,$F5-$I5,$H5)*INDEX(Rates!$C$2:$AP$60,MATCH($B5,Rates!$A$2:$A$60,0),37),Limits!$B$9*Assets!$S5),MIN(Limits!$B$9*Assets!$S5,MAX(0,$F5-SUM($I5:AR5)))),IF($E5=1,$F5-$I5,$H5)*INDEX(Rates!$C$2:$AP$60,MATCH($B5,Rates!$A$2:$A$60,0),37)))</f>
      </c>
      <c r="AT5" s="2">
        <f>IF($B5="",0,IF($D5=1,IF(38&lt;=$C5,MIN(IF($E5=1,$F5-$I5,$H5)*INDEX(Rates!$C$2:$AP$60,MATCH($B5,Rates!$A$2:$A$60,0),38),Limits!$B$9*Assets!$S5),MIN(Limits!$B$9*Assets!$S5,MAX(0,$F5-SUM($I5:AS5)))),IF($E5=1,$F5-$I5,$H5)*INDEX(Rates!$C$2:$AP$60,MATCH($B5,Rates!$A$2:$A$60,0),38)))</f>
      </c>
      <c r="AU5" s="2">
        <f>IF($B5="",0,IF($D5=1,IF(39&lt;=$C5,MIN(IF($E5=1,$F5-$I5,$H5)*INDEX(Rates!$C$2:$AP$60,MATCH($B5,Rates!$A$2:$A$60,0),39),Limits!$B$9*Assets!$S5),MIN(Limits!$B$9*Assets!$S5,MAX(0,$F5-SUM($I5:AT5)))),IF($E5=1,$F5-$I5,$H5)*INDEX(Rates!$C$2:$AP$60,MATCH($B5,Rates!$A$2:$A$60,0),39)))</f>
      </c>
      <c r="AV5" s="2">
        <f>IF($B5="",0,IF($D5=1,IF(40&lt;=$C5,MIN(IF($E5=1,$F5-$I5,$H5)*INDEX(Rates!$C$2:$AP$60,MATCH($B5,Rates!$A$2:$A$60,0),40),Limits!$B$9*Assets!$S5),MIN(Limits!$B$9*Assets!$S5,MAX(0,$F5-SUM($I5:AU5)))),IF($E5=1,$F5-$I5,$H5)*INDEX(Rates!$C$2:$AP$60,MATCH($B5,Rates!$A$2:$A$60,0),40)))</f>
      </c>
    </row>
    <row r="6" spans="1:48" x14ac:dyDescent="0.25">
      <c r="A6">
        <f>IF(Assets!A6="","",Assets!A6)</f>
      </c>
      <c r="B6">
        <f>Assets!AD6</f>
      </c>
      <c r="C6">
        <f>IF(B6="",0,INDEX(Rates!$B$2:$B$60,MATCH(B6,Rates!$A$2:$A$60,0)))</f>
      </c>
      <c r="D6">
        <f>Assets!X6</f>
      </c>
      <c r="E6">
        <f>IF(AND(D6=1,Assets!J6=1,Assets!K6=0),1,0)</f>
      </c>
      <c r="F6">
        <f>Assets!T6</f>
      </c>
      <c r="G6">
        <f>Assets!AF6+Assets!L6</f>
      </c>
      <c r="H6">
        <f>Assets!M6</f>
      </c>
      <c r="I6" s="2">
        <f>IF($B6="",0,IF($D6=1,IF(1&lt;=$C6,MIN($G6+$H6*INDEX(Rates!$C$2:$AP$60,MATCH($B6,Rates!$A$2:$A$60,0),1),Assets!$Z6),MIN($G6+$H6*INDEX(Rates!$C$2:$AP$60,MATCH($B6,Rates!$A$2:$A$60,0),1),Assets!$Z6)),$G6+$H6*INDEX(Rates!$C$2:$AP$60,MATCH($B6,Rates!$A$2:$A$60,0),1)))</f>
      </c>
      <c r="J6" s="2">
        <f>IF($B6="",0,IF($D6=1,IF(2&lt;=$C6,MIN(IF($E6=1,$F6-$I6,$H6)*INDEX(Rates!$C$2:$AP$60,MATCH($B6,Rates!$A$2:$A$60,0),2),Limits!$B$7*Assets!$S6),MIN(Limits!$B$9*Assets!$S6,MAX(0,$F6-SUM($I6:I6)))),IF($E6=1,$F6-$I6,$H6)*INDEX(Rates!$C$2:$AP$60,MATCH($B6,Rates!$A$2:$A$60,0),2)))</f>
      </c>
      <c r="K6" s="2">
        <f>IF($B6="",0,IF($D6=1,IF(3&lt;=$C6,MIN(IF($E6=1,$F6-$I6,$H6)*INDEX(Rates!$C$2:$AP$60,MATCH($B6,Rates!$A$2:$A$60,0),3),Limits!$B$8*Assets!$S6),MIN(Limits!$B$9*Assets!$S6,MAX(0,$F6-SUM($I6:J6)))),IF($E6=1,$F6-$I6,$H6)*INDEX(Rates!$C$2:$AP$60,MATCH($B6,Rates!$A$2:$A$60,0),3)))</f>
      </c>
      <c r="L6" s="2">
        <f>IF($B6="",0,IF($D6=1,IF(4&lt;=$C6,MIN(IF($E6=1,$F6-$I6,$H6)*INDEX(Rates!$C$2:$AP$60,MATCH($B6,Rates!$A$2:$A$60,0),4),Limits!$B$9*Assets!$S6),MIN(Limits!$B$9*Assets!$S6,MAX(0,$F6-SUM($I6:K6)))),IF($E6=1,$F6-$I6,$H6)*INDEX(Rates!$C$2:$AP$60,MATCH($B6,Rates!$A$2:$A$60,0),4)))</f>
      </c>
      <c r="M6" s="2">
        <f>IF($B6="",0,IF($D6=1,IF(5&lt;=$C6,MIN(IF($E6=1,$F6-$I6,$H6)*INDEX(Rates!$C$2:$AP$60,MATCH($B6,Rates!$A$2:$A$60,0),5),Limits!$B$9*Assets!$S6),MIN(Limits!$B$9*Assets!$S6,MAX(0,$F6-SUM($I6:L6)))),IF($E6=1,$F6-$I6,$H6)*INDEX(Rates!$C$2:$AP$60,MATCH($B6,Rates!$A$2:$A$60,0),5)))</f>
      </c>
      <c r="N6" s="2">
        <f>IF($B6="",0,IF($D6=1,IF(6&lt;=$C6,MIN(IF($E6=1,$F6-$I6,$H6)*INDEX(Rates!$C$2:$AP$60,MATCH($B6,Rates!$A$2:$A$60,0),6),Limits!$B$9*Assets!$S6),MIN(Limits!$B$9*Assets!$S6,MAX(0,$F6-SUM($I6:M6)))),IF($E6=1,$F6-$I6,$H6)*INDEX(Rates!$C$2:$AP$60,MATCH($B6,Rates!$A$2:$A$60,0),6)))</f>
      </c>
      <c r="O6" s="2">
        <f>IF($B6="",0,IF($D6=1,IF(7&lt;=$C6,MIN(IF($E6=1,$F6-$I6,$H6)*INDEX(Rates!$C$2:$AP$60,MATCH($B6,Rates!$A$2:$A$60,0),7),Limits!$B$9*Assets!$S6),MIN(Limits!$B$9*Assets!$S6,MAX(0,$F6-SUM($I6:N6)))),IF($E6=1,$F6-$I6,$H6)*INDEX(Rates!$C$2:$AP$60,MATCH($B6,Rates!$A$2:$A$60,0),7)))</f>
      </c>
      <c r="P6" s="2">
        <f>IF($B6="",0,IF($D6=1,IF(8&lt;=$C6,MIN(IF($E6=1,$F6-$I6,$H6)*INDEX(Rates!$C$2:$AP$60,MATCH($B6,Rates!$A$2:$A$60,0),8),Limits!$B$9*Assets!$S6),MIN(Limits!$B$9*Assets!$S6,MAX(0,$F6-SUM($I6:O6)))),IF($E6=1,$F6-$I6,$H6)*INDEX(Rates!$C$2:$AP$60,MATCH($B6,Rates!$A$2:$A$60,0),8)))</f>
      </c>
      <c r="Q6" s="2">
        <f>IF($B6="",0,IF($D6=1,IF(9&lt;=$C6,MIN(IF($E6=1,$F6-$I6,$H6)*INDEX(Rates!$C$2:$AP$60,MATCH($B6,Rates!$A$2:$A$60,0),9),Limits!$B$9*Assets!$S6),MIN(Limits!$B$9*Assets!$S6,MAX(0,$F6-SUM($I6:P6)))),IF($E6=1,$F6-$I6,$H6)*INDEX(Rates!$C$2:$AP$60,MATCH($B6,Rates!$A$2:$A$60,0),9)))</f>
      </c>
      <c r="R6" s="2">
        <f>IF($B6="",0,IF($D6=1,IF(10&lt;=$C6,MIN(IF($E6=1,$F6-$I6,$H6)*INDEX(Rates!$C$2:$AP$60,MATCH($B6,Rates!$A$2:$A$60,0),10),Limits!$B$9*Assets!$S6),MIN(Limits!$B$9*Assets!$S6,MAX(0,$F6-SUM($I6:Q6)))),IF($E6=1,$F6-$I6,$H6)*INDEX(Rates!$C$2:$AP$60,MATCH($B6,Rates!$A$2:$A$60,0),10)))</f>
      </c>
      <c r="S6" s="2">
        <f>IF($B6="",0,IF($D6=1,IF(11&lt;=$C6,MIN(IF($E6=1,$F6-$I6,$H6)*INDEX(Rates!$C$2:$AP$60,MATCH($B6,Rates!$A$2:$A$60,0),11),Limits!$B$9*Assets!$S6),MIN(Limits!$B$9*Assets!$S6,MAX(0,$F6-SUM($I6:R6)))),IF($E6=1,$F6-$I6,$H6)*INDEX(Rates!$C$2:$AP$60,MATCH($B6,Rates!$A$2:$A$60,0),11)))</f>
      </c>
      <c r="T6" s="2">
        <f>IF($B6="",0,IF($D6=1,IF(12&lt;=$C6,MIN(IF($E6=1,$F6-$I6,$H6)*INDEX(Rates!$C$2:$AP$60,MATCH($B6,Rates!$A$2:$A$60,0),12),Limits!$B$9*Assets!$S6),MIN(Limits!$B$9*Assets!$S6,MAX(0,$F6-SUM($I6:S6)))),IF($E6=1,$F6-$I6,$H6)*INDEX(Rates!$C$2:$AP$60,MATCH($B6,Rates!$A$2:$A$60,0),12)))</f>
      </c>
      <c r="U6" s="2">
        <f>IF($B6="",0,IF($D6=1,IF(13&lt;=$C6,MIN(IF($E6=1,$F6-$I6,$H6)*INDEX(Rates!$C$2:$AP$60,MATCH($B6,Rates!$A$2:$A$60,0),13),Limits!$B$9*Assets!$S6),MIN(Limits!$B$9*Assets!$S6,MAX(0,$F6-SUM($I6:T6)))),IF($E6=1,$F6-$I6,$H6)*INDEX(Rates!$C$2:$AP$60,MATCH($B6,Rates!$A$2:$A$60,0),13)))</f>
      </c>
      <c r="V6" s="2">
        <f>IF($B6="",0,IF($D6=1,IF(14&lt;=$C6,MIN(IF($E6=1,$F6-$I6,$H6)*INDEX(Rates!$C$2:$AP$60,MATCH($B6,Rates!$A$2:$A$60,0),14),Limits!$B$9*Assets!$S6),MIN(Limits!$B$9*Assets!$S6,MAX(0,$F6-SUM($I6:U6)))),IF($E6=1,$F6-$I6,$H6)*INDEX(Rates!$C$2:$AP$60,MATCH($B6,Rates!$A$2:$A$60,0),14)))</f>
      </c>
      <c r="W6" s="2">
        <f>IF($B6="",0,IF($D6=1,IF(15&lt;=$C6,MIN(IF($E6=1,$F6-$I6,$H6)*INDEX(Rates!$C$2:$AP$60,MATCH($B6,Rates!$A$2:$A$60,0),15),Limits!$B$9*Assets!$S6),MIN(Limits!$B$9*Assets!$S6,MAX(0,$F6-SUM($I6:V6)))),IF($E6=1,$F6-$I6,$H6)*INDEX(Rates!$C$2:$AP$60,MATCH($B6,Rates!$A$2:$A$60,0),15)))</f>
      </c>
      <c r="X6" s="2">
        <f>IF($B6="",0,IF($D6=1,IF(16&lt;=$C6,MIN(IF($E6=1,$F6-$I6,$H6)*INDEX(Rates!$C$2:$AP$60,MATCH($B6,Rates!$A$2:$A$60,0),16),Limits!$B$9*Assets!$S6),MIN(Limits!$B$9*Assets!$S6,MAX(0,$F6-SUM($I6:W6)))),IF($E6=1,$F6-$I6,$H6)*INDEX(Rates!$C$2:$AP$60,MATCH($B6,Rates!$A$2:$A$60,0),16)))</f>
      </c>
      <c r="Y6" s="2">
        <f>IF($B6="",0,IF($D6=1,IF(17&lt;=$C6,MIN(IF($E6=1,$F6-$I6,$H6)*INDEX(Rates!$C$2:$AP$60,MATCH($B6,Rates!$A$2:$A$60,0),17),Limits!$B$9*Assets!$S6),MIN(Limits!$B$9*Assets!$S6,MAX(0,$F6-SUM($I6:X6)))),IF($E6=1,$F6-$I6,$H6)*INDEX(Rates!$C$2:$AP$60,MATCH($B6,Rates!$A$2:$A$60,0),17)))</f>
      </c>
      <c r="Z6" s="2">
        <f>IF($B6="",0,IF($D6=1,IF(18&lt;=$C6,MIN(IF($E6=1,$F6-$I6,$H6)*INDEX(Rates!$C$2:$AP$60,MATCH($B6,Rates!$A$2:$A$60,0),18),Limits!$B$9*Assets!$S6),MIN(Limits!$B$9*Assets!$S6,MAX(0,$F6-SUM($I6:Y6)))),IF($E6=1,$F6-$I6,$H6)*INDEX(Rates!$C$2:$AP$60,MATCH($B6,Rates!$A$2:$A$60,0),18)))</f>
      </c>
      <c r="AA6" s="2">
        <f>IF($B6="",0,IF($D6=1,IF(19&lt;=$C6,MIN(IF($E6=1,$F6-$I6,$H6)*INDEX(Rates!$C$2:$AP$60,MATCH($B6,Rates!$A$2:$A$60,0),19),Limits!$B$9*Assets!$S6),MIN(Limits!$B$9*Assets!$S6,MAX(0,$F6-SUM($I6:Z6)))),IF($E6=1,$F6-$I6,$H6)*INDEX(Rates!$C$2:$AP$60,MATCH($B6,Rates!$A$2:$A$60,0),19)))</f>
      </c>
      <c r="AB6" s="2">
        <f>IF($B6="",0,IF($D6=1,IF(20&lt;=$C6,MIN(IF($E6=1,$F6-$I6,$H6)*INDEX(Rates!$C$2:$AP$60,MATCH($B6,Rates!$A$2:$A$60,0),20),Limits!$B$9*Assets!$S6),MIN(Limits!$B$9*Assets!$S6,MAX(0,$F6-SUM($I6:AA6)))),IF($E6=1,$F6-$I6,$H6)*INDEX(Rates!$C$2:$AP$60,MATCH($B6,Rates!$A$2:$A$60,0),20)))</f>
      </c>
      <c r="AC6" s="2">
        <f>IF($B6="",0,IF($D6=1,IF(21&lt;=$C6,MIN(IF($E6=1,$F6-$I6,$H6)*INDEX(Rates!$C$2:$AP$60,MATCH($B6,Rates!$A$2:$A$60,0),21),Limits!$B$9*Assets!$S6),MIN(Limits!$B$9*Assets!$S6,MAX(0,$F6-SUM($I6:AB6)))),IF($E6=1,$F6-$I6,$H6)*INDEX(Rates!$C$2:$AP$60,MATCH($B6,Rates!$A$2:$A$60,0),21)))</f>
      </c>
      <c r="AD6" s="2">
        <f>IF($B6="",0,IF($D6=1,IF(22&lt;=$C6,MIN(IF($E6=1,$F6-$I6,$H6)*INDEX(Rates!$C$2:$AP$60,MATCH($B6,Rates!$A$2:$A$60,0),22),Limits!$B$9*Assets!$S6),MIN(Limits!$B$9*Assets!$S6,MAX(0,$F6-SUM($I6:AC6)))),IF($E6=1,$F6-$I6,$H6)*INDEX(Rates!$C$2:$AP$60,MATCH($B6,Rates!$A$2:$A$60,0),22)))</f>
      </c>
      <c r="AE6" s="2">
        <f>IF($B6="",0,IF($D6=1,IF(23&lt;=$C6,MIN(IF($E6=1,$F6-$I6,$H6)*INDEX(Rates!$C$2:$AP$60,MATCH($B6,Rates!$A$2:$A$60,0),23),Limits!$B$9*Assets!$S6),MIN(Limits!$B$9*Assets!$S6,MAX(0,$F6-SUM($I6:AD6)))),IF($E6=1,$F6-$I6,$H6)*INDEX(Rates!$C$2:$AP$60,MATCH($B6,Rates!$A$2:$A$60,0),23)))</f>
      </c>
      <c r="AF6" s="2">
        <f>IF($B6="",0,IF($D6=1,IF(24&lt;=$C6,MIN(IF($E6=1,$F6-$I6,$H6)*INDEX(Rates!$C$2:$AP$60,MATCH($B6,Rates!$A$2:$A$60,0),24),Limits!$B$9*Assets!$S6),MIN(Limits!$B$9*Assets!$S6,MAX(0,$F6-SUM($I6:AE6)))),IF($E6=1,$F6-$I6,$H6)*INDEX(Rates!$C$2:$AP$60,MATCH($B6,Rates!$A$2:$A$60,0),24)))</f>
      </c>
      <c r="AG6" s="2">
        <f>IF($B6="",0,IF($D6=1,IF(25&lt;=$C6,MIN(IF($E6=1,$F6-$I6,$H6)*INDEX(Rates!$C$2:$AP$60,MATCH($B6,Rates!$A$2:$A$60,0),25),Limits!$B$9*Assets!$S6),MIN(Limits!$B$9*Assets!$S6,MAX(0,$F6-SUM($I6:AF6)))),IF($E6=1,$F6-$I6,$H6)*INDEX(Rates!$C$2:$AP$60,MATCH($B6,Rates!$A$2:$A$60,0),25)))</f>
      </c>
      <c r="AH6" s="2">
        <f>IF($B6="",0,IF($D6=1,IF(26&lt;=$C6,MIN(IF($E6=1,$F6-$I6,$H6)*INDEX(Rates!$C$2:$AP$60,MATCH($B6,Rates!$A$2:$A$60,0),26),Limits!$B$9*Assets!$S6),MIN(Limits!$B$9*Assets!$S6,MAX(0,$F6-SUM($I6:AG6)))),IF($E6=1,$F6-$I6,$H6)*INDEX(Rates!$C$2:$AP$60,MATCH($B6,Rates!$A$2:$A$60,0),26)))</f>
      </c>
      <c r="AI6" s="2">
        <f>IF($B6="",0,IF($D6=1,IF(27&lt;=$C6,MIN(IF($E6=1,$F6-$I6,$H6)*INDEX(Rates!$C$2:$AP$60,MATCH($B6,Rates!$A$2:$A$60,0),27),Limits!$B$9*Assets!$S6),MIN(Limits!$B$9*Assets!$S6,MAX(0,$F6-SUM($I6:AH6)))),IF($E6=1,$F6-$I6,$H6)*INDEX(Rates!$C$2:$AP$60,MATCH($B6,Rates!$A$2:$A$60,0),27)))</f>
      </c>
      <c r="AJ6" s="2">
        <f>IF($B6="",0,IF($D6=1,IF(28&lt;=$C6,MIN(IF($E6=1,$F6-$I6,$H6)*INDEX(Rates!$C$2:$AP$60,MATCH($B6,Rates!$A$2:$A$60,0),28),Limits!$B$9*Assets!$S6),MIN(Limits!$B$9*Assets!$S6,MAX(0,$F6-SUM($I6:AI6)))),IF($E6=1,$F6-$I6,$H6)*INDEX(Rates!$C$2:$AP$60,MATCH($B6,Rates!$A$2:$A$60,0),28)))</f>
      </c>
      <c r="AK6" s="2">
        <f>IF($B6="",0,IF($D6=1,IF(29&lt;=$C6,MIN(IF($E6=1,$F6-$I6,$H6)*INDEX(Rates!$C$2:$AP$60,MATCH($B6,Rates!$A$2:$A$60,0),29),Limits!$B$9*Assets!$S6),MIN(Limits!$B$9*Assets!$S6,MAX(0,$F6-SUM($I6:AJ6)))),IF($E6=1,$F6-$I6,$H6)*INDEX(Rates!$C$2:$AP$60,MATCH($B6,Rates!$A$2:$A$60,0),29)))</f>
      </c>
      <c r="AL6" s="2">
        <f>IF($B6="",0,IF($D6=1,IF(30&lt;=$C6,MIN(IF($E6=1,$F6-$I6,$H6)*INDEX(Rates!$C$2:$AP$60,MATCH($B6,Rates!$A$2:$A$60,0),30),Limits!$B$9*Assets!$S6),MIN(Limits!$B$9*Assets!$S6,MAX(0,$F6-SUM($I6:AK6)))),IF($E6=1,$F6-$I6,$H6)*INDEX(Rates!$C$2:$AP$60,MATCH($B6,Rates!$A$2:$A$60,0),30)))</f>
      </c>
      <c r="AM6" s="2">
        <f>IF($B6="",0,IF($D6=1,IF(31&lt;=$C6,MIN(IF($E6=1,$F6-$I6,$H6)*INDEX(Rates!$C$2:$AP$60,MATCH($B6,Rates!$A$2:$A$60,0),31),Limits!$B$9*Assets!$S6),MIN(Limits!$B$9*Assets!$S6,MAX(0,$F6-SUM($I6:AL6)))),IF($E6=1,$F6-$I6,$H6)*INDEX(Rates!$C$2:$AP$60,MATCH($B6,Rates!$A$2:$A$60,0),31)))</f>
      </c>
      <c r="AN6" s="2">
        <f>IF($B6="",0,IF($D6=1,IF(32&lt;=$C6,MIN(IF($E6=1,$F6-$I6,$H6)*INDEX(Rates!$C$2:$AP$60,MATCH($B6,Rates!$A$2:$A$60,0),32),Limits!$B$9*Assets!$S6),MIN(Limits!$B$9*Assets!$S6,MAX(0,$F6-SUM($I6:AM6)))),IF($E6=1,$F6-$I6,$H6)*INDEX(Rates!$C$2:$AP$60,MATCH($B6,Rates!$A$2:$A$60,0),32)))</f>
      </c>
      <c r="AO6" s="2">
        <f>IF($B6="",0,IF($D6=1,IF(33&lt;=$C6,MIN(IF($E6=1,$F6-$I6,$H6)*INDEX(Rates!$C$2:$AP$60,MATCH($B6,Rates!$A$2:$A$60,0),33),Limits!$B$9*Assets!$S6),MIN(Limits!$B$9*Assets!$S6,MAX(0,$F6-SUM($I6:AN6)))),IF($E6=1,$F6-$I6,$H6)*INDEX(Rates!$C$2:$AP$60,MATCH($B6,Rates!$A$2:$A$60,0),33)))</f>
      </c>
      <c r="AP6" s="2">
        <f>IF($B6="",0,IF($D6=1,IF(34&lt;=$C6,MIN(IF($E6=1,$F6-$I6,$H6)*INDEX(Rates!$C$2:$AP$60,MATCH($B6,Rates!$A$2:$A$60,0),34),Limits!$B$9*Assets!$S6),MIN(Limits!$B$9*Assets!$S6,MAX(0,$F6-SUM($I6:AO6)))),IF($E6=1,$F6-$I6,$H6)*INDEX(Rates!$C$2:$AP$60,MATCH($B6,Rates!$A$2:$A$60,0),34)))</f>
      </c>
      <c r="AQ6" s="2">
        <f>IF($B6="",0,IF($D6=1,IF(35&lt;=$C6,MIN(IF($E6=1,$F6-$I6,$H6)*INDEX(Rates!$C$2:$AP$60,MATCH($B6,Rates!$A$2:$A$60,0),35),Limits!$B$9*Assets!$S6),MIN(Limits!$B$9*Assets!$S6,MAX(0,$F6-SUM($I6:AP6)))),IF($E6=1,$F6-$I6,$H6)*INDEX(Rates!$C$2:$AP$60,MATCH($B6,Rates!$A$2:$A$60,0),35)))</f>
      </c>
      <c r="AR6" s="2">
        <f>IF($B6="",0,IF($D6=1,IF(36&lt;=$C6,MIN(IF($E6=1,$F6-$I6,$H6)*INDEX(Rates!$C$2:$AP$60,MATCH($B6,Rates!$A$2:$A$60,0),36),Limits!$B$9*Assets!$S6),MIN(Limits!$B$9*Assets!$S6,MAX(0,$F6-SUM($I6:AQ6)))),IF($E6=1,$F6-$I6,$H6)*INDEX(Rates!$C$2:$AP$60,MATCH($B6,Rates!$A$2:$A$60,0),36)))</f>
      </c>
      <c r="AS6" s="2">
        <f>IF($B6="",0,IF($D6=1,IF(37&lt;=$C6,MIN(IF($E6=1,$F6-$I6,$H6)*INDEX(Rates!$C$2:$AP$60,MATCH($B6,Rates!$A$2:$A$60,0),37),Limits!$B$9*Assets!$S6),MIN(Limits!$B$9*Assets!$S6,MAX(0,$F6-SUM($I6:AR6)))),IF($E6=1,$F6-$I6,$H6)*INDEX(Rates!$C$2:$AP$60,MATCH($B6,Rates!$A$2:$A$60,0),37)))</f>
      </c>
      <c r="AT6" s="2">
        <f>IF($B6="",0,IF($D6=1,IF(38&lt;=$C6,MIN(IF($E6=1,$F6-$I6,$H6)*INDEX(Rates!$C$2:$AP$60,MATCH($B6,Rates!$A$2:$A$60,0),38),Limits!$B$9*Assets!$S6),MIN(Limits!$B$9*Assets!$S6,MAX(0,$F6-SUM($I6:AS6)))),IF($E6=1,$F6-$I6,$H6)*INDEX(Rates!$C$2:$AP$60,MATCH($B6,Rates!$A$2:$A$60,0),38)))</f>
      </c>
      <c r="AU6" s="2">
        <f>IF($B6="",0,IF($D6=1,IF(39&lt;=$C6,MIN(IF($E6=1,$F6-$I6,$H6)*INDEX(Rates!$C$2:$AP$60,MATCH($B6,Rates!$A$2:$A$60,0),39),Limits!$B$9*Assets!$S6),MIN(Limits!$B$9*Assets!$S6,MAX(0,$F6-SUM($I6:AT6)))),IF($E6=1,$F6-$I6,$H6)*INDEX(Rates!$C$2:$AP$60,MATCH($B6,Rates!$A$2:$A$60,0),39)))</f>
      </c>
      <c r="AV6" s="2">
        <f>IF($B6="",0,IF($D6=1,IF(40&lt;=$C6,MIN(IF($E6=1,$F6-$I6,$H6)*INDEX(Rates!$C$2:$AP$60,MATCH($B6,Rates!$A$2:$A$60,0),40),Limits!$B$9*Assets!$S6),MIN(Limits!$B$9*Assets!$S6,MAX(0,$F6-SUM($I6:AU6)))),IF($E6=1,$F6-$I6,$H6)*INDEX(Rates!$C$2:$AP$60,MATCH($B6,Rates!$A$2:$A$60,0),40)))</f>
      </c>
    </row>
    <row r="7" spans="1:48" x14ac:dyDescent="0.25">
      <c r="A7">
        <f>IF(Assets!A7="","",Assets!A7)</f>
      </c>
      <c r="B7">
        <f>Assets!AD7</f>
      </c>
      <c r="C7">
        <f>IF(B7="",0,INDEX(Rates!$B$2:$B$60,MATCH(B7,Rates!$A$2:$A$60,0)))</f>
      </c>
      <c r="D7">
        <f>Assets!X7</f>
      </c>
      <c r="E7">
        <f>IF(AND(D7=1,Assets!J7=1,Assets!K7=0),1,0)</f>
      </c>
      <c r="F7">
        <f>Assets!T7</f>
      </c>
      <c r="G7">
        <f>Assets!AF7+Assets!L7</f>
      </c>
      <c r="H7">
        <f>Assets!M7</f>
      </c>
      <c r="I7" s="2">
        <f>IF($B7="",0,IF($D7=1,IF(1&lt;=$C7,MIN($G7+$H7*INDEX(Rates!$C$2:$AP$60,MATCH($B7,Rates!$A$2:$A$60,0),1),Assets!$Z7),MIN($G7+$H7*INDEX(Rates!$C$2:$AP$60,MATCH($B7,Rates!$A$2:$A$60,0),1),Assets!$Z7)),$G7+$H7*INDEX(Rates!$C$2:$AP$60,MATCH($B7,Rates!$A$2:$A$60,0),1)))</f>
      </c>
      <c r="J7" s="2">
        <f>IF($B7="",0,IF($D7=1,IF(2&lt;=$C7,MIN(IF($E7=1,$F7-$I7,$H7)*INDEX(Rates!$C$2:$AP$60,MATCH($B7,Rates!$A$2:$A$60,0),2),Limits!$B$7*Assets!$S7),MIN(Limits!$B$9*Assets!$S7,MAX(0,$F7-SUM($I7:I7)))),IF($E7=1,$F7-$I7,$H7)*INDEX(Rates!$C$2:$AP$60,MATCH($B7,Rates!$A$2:$A$60,0),2)))</f>
      </c>
      <c r="K7" s="2">
        <f>IF($B7="",0,IF($D7=1,IF(3&lt;=$C7,MIN(IF($E7=1,$F7-$I7,$H7)*INDEX(Rates!$C$2:$AP$60,MATCH($B7,Rates!$A$2:$A$60,0),3),Limits!$B$8*Assets!$S7),MIN(Limits!$B$9*Assets!$S7,MAX(0,$F7-SUM($I7:J7)))),IF($E7=1,$F7-$I7,$H7)*INDEX(Rates!$C$2:$AP$60,MATCH($B7,Rates!$A$2:$A$60,0),3)))</f>
      </c>
      <c r="L7" s="2">
        <f>IF($B7="",0,IF($D7=1,IF(4&lt;=$C7,MIN(IF($E7=1,$F7-$I7,$H7)*INDEX(Rates!$C$2:$AP$60,MATCH($B7,Rates!$A$2:$A$60,0),4),Limits!$B$9*Assets!$S7),MIN(Limits!$B$9*Assets!$S7,MAX(0,$F7-SUM($I7:K7)))),IF($E7=1,$F7-$I7,$H7)*INDEX(Rates!$C$2:$AP$60,MATCH($B7,Rates!$A$2:$A$60,0),4)))</f>
      </c>
      <c r="M7" s="2">
        <f>IF($B7="",0,IF($D7=1,IF(5&lt;=$C7,MIN(IF($E7=1,$F7-$I7,$H7)*INDEX(Rates!$C$2:$AP$60,MATCH($B7,Rates!$A$2:$A$60,0),5),Limits!$B$9*Assets!$S7),MIN(Limits!$B$9*Assets!$S7,MAX(0,$F7-SUM($I7:L7)))),IF($E7=1,$F7-$I7,$H7)*INDEX(Rates!$C$2:$AP$60,MATCH($B7,Rates!$A$2:$A$60,0),5)))</f>
      </c>
      <c r="N7" s="2">
        <f>IF($B7="",0,IF($D7=1,IF(6&lt;=$C7,MIN(IF($E7=1,$F7-$I7,$H7)*INDEX(Rates!$C$2:$AP$60,MATCH($B7,Rates!$A$2:$A$60,0),6),Limits!$B$9*Assets!$S7),MIN(Limits!$B$9*Assets!$S7,MAX(0,$F7-SUM($I7:M7)))),IF($E7=1,$F7-$I7,$H7)*INDEX(Rates!$C$2:$AP$60,MATCH($B7,Rates!$A$2:$A$60,0),6)))</f>
      </c>
      <c r="O7" s="2">
        <f>IF($B7="",0,IF($D7=1,IF(7&lt;=$C7,MIN(IF($E7=1,$F7-$I7,$H7)*INDEX(Rates!$C$2:$AP$60,MATCH($B7,Rates!$A$2:$A$60,0),7),Limits!$B$9*Assets!$S7),MIN(Limits!$B$9*Assets!$S7,MAX(0,$F7-SUM($I7:N7)))),IF($E7=1,$F7-$I7,$H7)*INDEX(Rates!$C$2:$AP$60,MATCH($B7,Rates!$A$2:$A$60,0),7)))</f>
      </c>
      <c r="P7" s="2">
        <f>IF($B7="",0,IF($D7=1,IF(8&lt;=$C7,MIN(IF($E7=1,$F7-$I7,$H7)*INDEX(Rates!$C$2:$AP$60,MATCH($B7,Rates!$A$2:$A$60,0),8),Limits!$B$9*Assets!$S7),MIN(Limits!$B$9*Assets!$S7,MAX(0,$F7-SUM($I7:O7)))),IF($E7=1,$F7-$I7,$H7)*INDEX(Rates!$C$2:$AP$60,MATCH($B7,Rates!$A$2:$A$60,0),8)))</f>
      </c>
      <c r="Q7" s="2">
        <f>IF($B7="",0,IF($D7=1,IF(9&lt;=$C7,MIN(IF($E7=1,$F7-$I7,$H7)*INDEX(Rates!$C$2:$AP$60,MATCH($B7,Rates!$A$2:$A$60,0),9),Limits!$B$9*Assets!$S7),MIN(Limits!$B$9*Assets!$S7,MAX(0,$F7-SUM($I7:P7)))),IF($E7=1,$F7-$I7,$H7)*INDEX(Rates!$C$2:$AP$60,MATCH($B7,Rates!$A$2:$A$60,0),9)))</f>
      </c>
      <c r="R7" s="2">
        <f>IF($B7="",0,IF($D7=1,IF(10&lt;=$C7,MIN(IF($E7=1,$F7-$I7,$H7)*INDEX(Rates!$C$2:$AP$60,MATCH($B7,Rates!$A$2:$A$60,0),10),Limits!$B$9*Assets!$S7),MIN(Limits!$B$9*Assets!$S7,MAX(0,$F7-SUM($I7:Q7)))),IF($E7=1,$F7-$I7,$H7)*INDEX(Rates!$C$2:$AP$60,MATCH($B7,Rates!$A$2:$A$60,0),10)))</f>
      </c>
      <c r="S7" s="2">
        <f>IF($B7="",0,IF($D7=1,IF(11&lt;=$C7,MIN(IF($E7=1,$F7-$I7,$H7)*INDEX(Rates!$C$2:$AP$60,MATCH($B7,Rates!$A$2:$A$60,0),11),Limits!$B$9*Assets!$S7),MIN(Limits!$B$9*Assets!$S7,MAX(0,$F7-SUM($I7:R7)))),IF($E7=1,$F7-$I7,$H7)*INDEX(Rates!$C$2:$AP$60,MATCH($B7,Rates!$A$2:$A$60,0),11)))</f>
      </c>
      <c r="T7" s="2">
        <f>IF($B7="",0,IF($D7=1,IF(12&lt;=$C7,MIN(IF($E7=1,$F7-$I7,$H7)*INDEX(Rates!$C$2:$AP$60,MATCH($B7,Rates!$A$2:$A$60,0),12),Limits!$B$9*Assets!$S7),MIN(Limits!$B$9*Assets!$S7,MAX(0,$F7-SUM($I7:S7)))),IF($E7=1,$F7-$I7,$H7)*INDEX(Rates!$C$2:$AP$60,MATCH($B7,Rates!$A$2:$A$60,0),12)))</f>
      </c>
      <c r="U7" s="2">
        <f>IF($B7="",0,IF($D7=1,IF(13&lt;=$C7,MIN(IF($E7=1,$F7-$I7,$H7)*INDEX(Rates!$C$2:$AP$60,MATCH($B7,Rates!$A$2:$A$60,0),13),Limits!$B$9*Assets!$S7),MIN(Limits!$B$9*Assets!$S7,MAX(0,$F7-SUM($I7:T7)))),IF($E7=1,$F7-$I7,$H7)*INDEX(Rates!$C$2:$AP$60,MATCH($B7,Rates!$A$2:$A$60,0),13)))</f>
      </c>
      <c r="V7" s="2">
        <f>IF($B7="",0,IF($D7=1,IF(14&lt;=$C7,MIN(IF($E7=1,$F7-$I7,$H7)*INDEX(Rates!$C$2:$AP$60,MATCH($B7,Rates!$A$2:$A$60,0),14),Limits!$B$9*Assets!$S7),MIN(Limits!$B$9*Assets!$S7,MAX(0,$F7-SUM($I7:U7)))),IF($E7=1,$F7-$I7,$H7)*INDEX(Rates!$C$2:$AP$60,MATCH($B7,Rates!$A$2:$A$60,0),14)))</f>
      </c>
      <c r="W7" s="2">
        <f>IF($B7="",0,IF($D7=1,IF(15&lt;=$C7,MIN(IF($E7=1,$F7-$I7,$H7)*INDEX(Rates!$C$2:$AP$60,MATCH($B7,Rates!$A$2:$A$60,0),15),Limits!$B$9*Assets!$S7),MIN(Limits!$B$9*Assets!$S7,MAX(0,$F7-SUM($I7:V7)))),IF($E7=1,$F7-$I7,$H7)*INDEX(Rates!$C$2:$AP$60,MATCH($B7,Rates!$A$2:$A$60,0),15)))</f>
      </c>
      <c r="X7" s="2">
        <f>IF($B7="",0,IF($D7=1,IF(16&lt;=$C7,MIN(IF($E7=1,$F7-$I7,$H7)*INDEX(Rates!$C$2:$AP$60,MATCH($B7,Rates!$A$2:$A$60,0),16),Limits!$B$9*Assets!$S7),MIN(Limits!$B$9*Assets!$S7,MAX(0,$F7-SUM($I7:W7)))),IF($E7=1,$F7-$I7,$H7)*INDEX(Rates!$C$2:$AP$60,MATCH($B7,Rates!$A$2:$A$60,0),16)))</f>
      </c>
      <c r="Y7" s="2">
        <f>IF($B7="",0,IF($D7=1,IF(17&lt;=$C7,MIN(IF($E7=1,$F7-$I7,$H7)*INDEX(Rates!$C$2:$AP$60,MATCH($B7,Rates!$A$2:$A$60,0),17),Limits!$B$9*Assets!$S7),MIN(Limits!$B$9*Assets!$S7,MAX(0,$F7-SUM($I7:X7)))),IF($E7=1,$F7-$I7,$H7)*INDEX(Rates!$C$2:$AP$60,MATCH($B7,Rates!$A$2:$A$60,0),17)))</f>
      </c>
      <c r="Z7" s="2">
        <f>IF($B7="",0,IF($D7=1,IF(18&lt;=$C7,MIN(IF($E7=1,$F7-$I7,$H7)*INDEX(Rates!$C$2:$AP$60,MATCH($B7,Rates!$A$2:$A$60,0),18),Limits!$B$9*Assets!$S7),MIN(Limits!$B$9*Assets!$S7,MAX(0,$F7-SUM($I7:Y7)))),IF($E7=1,$F7-$I7,$H7)*INDEX(Rates!$C$2:$AP$60,MATCH($B7,Rates!$A$2:$A$60,0),18)))</f>
      </c>
      <c r="AA7" s="2">
        <f>IF($B7="",0,IF($D7=1,IF(19&lt;=$C7,MIN(IF($E7=1,$F7-$I7,$H7)*INDEX(Rates!$C$2:$AP$60,MATCH($B7,Rates!$A$2:$A$60,0),19),Limits!$B$9*Assets!$S7),MIN(Limits!$B$9*Assets!$S7,MAX(0,$F7-SUM($I7:Z7)))),IF($E7=1,$F7-$I7,$H7)*INDEX(Rates!$C$2:$AP$60,MATCH($B7,Rates!$A$2:$A$60,0),19)))</f>
      </c>
      <c r="AB7" s="2">
        <f>IF($B7="",0,IF($D7=1,IF(20&lt;=$C7,MIN(IF($E7=1,$F7-$I7,$H7)*INDEX(Rates!$C$2:$AP$60,MATCH($B7,Rates!$A$2:$A$60,0),20),Limits!$B$9*Assets!$S7),MIN(Limits!$B$9*Assets!$S7,MAX(0,$F7-SUM($I7:AA7)))),IF($E7=1,$F7-$I7,$H7)*INDEX(Rates!$C$2:$AP$60,MATCH($B7,Rates!$A$2:$A$60,0),20)))</f>
      </c>
      <c r="AC7" s="2">
        <f>IF($B7="",0,IF($D7=1,IF(21&lt;=$C7,MIN(IF($E7=1,$F7-$I7,$H7)*INDEX(Rates!$C$2:$AP$60,MATCH($B7,Rates!$A$2:$A$60,0),21),Limits!$B$9*Assets!$S7),MIN(Limits!$B$9*Assets!$S7,MAX(0,$F7-SUM($I7:AB7)))),IF($E7=1,$F7-$I7,$H7)*INDEX(Rates!$C$2:$AP$60,MATCH($B7,Rates!$A$2:$A$60,0),21)))</f>
      </c>
      <c r="AD7" s="2">
        <f>IF($B7="",0,IF($D7=1,IF(22&lt;=$C7,MIN(IF($E7=1,$F7-$I7,$H7)*INDEX(Rates!$C$2:$AP$60,MATCH($B7,Rates!$A$2:$A$60,0),22),Limits!$B$9*Assets!$S7),MIN(Limits!$B$9*Assets!$S7,MAX(0,$F7-SUM($I7:AC7)))),IF($E7=1,$F7-$I7,$H7)*INDEX(Rates!$C$2:$AP$60,MATCH($B7,Rates!$A$2:$A$60,0),22)))</f>
      </c>
      <c r="AE7" s="2">
        <f>IF($B7="",0,IF($D7=1,IF(23&lt;=$C7,MIN(IF($E7=1,$F7-$I7,$H7)*INDEX(Rates!$C$2:$AP$60,MATCH($B7,Rates!$A$2:$A$60,0),23),Limits!$B$9*Assets!$S7),MIN(Limits!$B$9*Assets!$S7,MAX(0,$F7-SUM($I7:AD7)))),IF($E7=1,$F7-$I7,$H7)*INDEX(Rates!$C$2:$AP$60,MATCH($B7,Rates!$A$2:$A$60,0),23)))</f>
      </c>
      <c r="AF7" s="2">
        <f>IF($B7="",0,IF($D7=1,IF(24&lt;=$C7,MIN(IF($E7=1,$F7-$I7,$H7)*INDEX(Rates!$C$2:$AP$60,MATCH($B7,Rates!$A$2:$A$60,0),24),Limits!$B$9*Assets!$S7),MIN(Limits!$B$9*Assets!$S7,MAX(0,$F7-SUM($I7:AE7)))),IF($E7=1,$F7-$I7,$H7)*INDEX(Rates!$C$2:$AP$60,MATCH($B7,Rates!$A$2:$A$60,0),24)))</f>
      </c>
      <c r="AG7" s="2">
        <f>IF($B7="",0,IF($D7=1,IF(25&lt;=$C7,MIN(IF($E7=1,$F7-$I7,$H7)*INDEX(Rates!$C$2:$AP$60,MATCH($B7,Rates!$A$2:$A$60,0),25),Limits!$B$9*Assets!$S7),MIN(Limits!$B$9*Assets!$S7,MAX(0,$F7-SUM($I7:AF7)))),IF($E7=1,$F7-$I7,$H7)*INDEX(Rates!$C$2:$AP$60,MATCH($B7,Rates!$A$2:$A$60,0),25)))</f>
      </c>
      <c r="AH7" s="2">
        <f>IF($B7="",0,IF($D7=1,IF(26&lt;=$C7,MIN(IF($E7=1,$F7-$I7,$H7)*INDEX(Rates!$C$2:$AP$60,MATCH($B7,Rates!$A$2:$A$60,0),26),Limits!$B$9*Assets!$S7),MIN(Limits!$B$9*Assets!$S7,MAX(0,$F7-SUM($I7:AG7)))),IF($E7=1,$F7-$I7,$H7)*INDEX(Rates!$C$2:$AP$60,MATCH($B7,Rates!$A$2:$A$60,0),26)))</f>
      </c>
      <c r="AI7" s="2">
        <f>IF($B7="",0,IF($D7=1,IF(27&lt;=$C7,MIN(IF($E7=1,$F7-$I7,$H7)*INDEX(Rates!$C$2:$AP$60,MATCH($B7,Rates!$A$2:$A$60,0),27),Limits!$B$9*Assets!$S7),MIN(Limits!$B$9*Assets!$S7,MAX(0,$F7-SUM($I7:AH7)))),IF($E7=1,$F7-$I7,$H7)*INDEX(Rates!$C$2:$AP$60,MATCH($B7,Rates!$A$2:$A$60,0),27)))</f>
      </c>
      <c r="AJ7" s="2">
        <f>IF($B7="",0,IF($D7=1,IF(28&lt;=$C7,MIN(IF($E7=1,$F7-$I7,$H7)*INDEX(Rates!$C$2:$AP$60,MATCH($B7,Rates!$A$2:$A$60,0),28),Limits!$B$9*Assets!$S7),MIN(Limits!$B$9*Assets!$S7,MAX(0,$F7-SUM($I7:AI7)))),IF($E7=1,$F7-$I7,$H7)*INDEX(Rates!$C$2:$AP$60,MATCH($B7,Rates!$A$2:$A$60,0),28)))</f>
      </c>
      <c r="AK7" s="2">
        <f>IF($B7="",0,IF($D7=1,IF(29&lt;=$C7,MIN(IF($E7=1,$F7-$I7,$H7)*INDEX(Rates!$C$2:$AP$60,MATCH($B7,Rates!$A$2:$A$60,0),29),Limits!$B$9*Assets!$S7),MIN(Limits!$B$9*Assets!$S7,MAX(0,$F7-SUM($I7:AJ7)))),IF($E7=1,$F7-$I7,$H7)*INDEX(Rates!$C$2:$AP$60,MATCH($B7,Rates!$A$2:$A$60,0),29)))</f>
      </c>
      <c r="AL7" s="2">
        <f>IF($B7="",0,IF($D7=1,IF(30&lt;=$C7,MIN(IF($E7=1,$F7-$I7,$H7)*INDEX(Rates!$C$2:$AP$60,MATCH($B7,Rates!$A$2:$A$60,0),30),Limits!$B$9*Assets!$S7),MIN(Limits!$B$9*Assets!$S7,MAX(0,$F7-SUM($I7:AK7)))),IF($E7=1,$F7-$I7,$H7)*INDEX(Rates!$C$2:$AP$60,MATCH($B7,Rates!$A$2:$A$60,0),30)))</f>
      </c>
      <c r="AM7" s="2">
        <f>IF($B7="",0,IF($D7=1,IF(31&lt;=$C7,MIN(IF($E7=1,$F7-$I7,$H7)*INDEX(Rates!$C$2:$AP$60,MATCH($B7,Rates!$A$2:$A$60,0),31),Limits!$B$9*Assets!$S7),MIN(Limits!$B$9*Assets!$S7,MAX(0,$F7-SUM($I7:AL7)))),IF($E7=1,$F7-$I7,$H7)*INDEX(Rates!$C$2:$AP$60,MATCH($B7,Rates!$A$2:$A$60,0),31)))</f>
      </c>
      <c r="AN7" s="2">
        <f>IF($B7="",0,IF($D7=1,IF(32&lt;=$C7,MIN(IF($E7=1,$F7-$I7,$H7)*INDEX(Rates!$C$2:$AP$60,MATCH($B7,Rates!$A$2:$A$60,0),32),Limits!$B$9*Assets!$S7),MIN(Limits!$B$9*Assets!$S7,MAX(0,$F7-SUM($I7:AM7)))),IF($E7=1,$F7-$I7,$H7)*INDEX(Rates!$C$2:$AP$60,MATCH($B7,Rates!$A$2:$A$60,0),32)))</f>
      </c>
      <c r="AO7" s="2">
        <f>IF($B7="",0,IF($D7=1,IF(33&lt;=$C7,MIN(IF($E7=1,$F7-$I7,$H7)*INDEX(Rates!$C$2:$AP$60,MATCH($B7,Rates!$A$2:$A$60,0),33),Limits!$B$9*Assets!$S7),MIN(Limits!$B$9*Assets!$S7,MAX(0,$F7-SUM($I7:AN7)))),IF($E7=1,$F7-$I7,$H7)*INDEX(Rates!$C$2:$AP$60,MATCH($B7,Rates!$A$2:$A$60,0),33)))</f>
      </c>
      <c r="AP7" s="2">
        <f>IF($B7="",0,IF($D7=1,IF(34&lt;=$C7,MIN(IF($E7=1,$F7-$I7,$H7)*INDEX(Rates!$C$2:$AP$60,MATCH($B7,Rates!$A$2:$A$60,0),34),Limits!$B$9*Assets!$S7),MIN(Limits!$B$9*Assets!$S7,MAX(0,$F7-SUM($I7:AO7)))),IF($E7=1,$F7-$I7,$H7)*INDEX(Rates!$C$2:$AP$60,MATCH($B7,Rates!$A$2:$A$60,0),34)))</f>
      </c>
      <c r="AQ7" s="2">
        <f>IF($B7="",0,IF($D7=1,IF(35&lt;=$C7,MIN(IF($E7=1,$F7-$I7,$H7)*INDEX(Rates!$C$2:$AP$60,MATCH($B7,Rates!$A$2:$A$60,0),35),Limits!$B$9*Assets!$S7),MIN(Limits!$B$9*Assets!$S7,MAX(0,$F7-SUM($I7:AP7)))),IF($E7=1,$F7-$I7,$H7)*INDEX(Rates!$C$2:$AP$60,MATCH($B7,Rates!$A$2:$A$60,0),35)))</f>
      </c>
      <c r="AR7" s="2">
        <f>IF($B7="",0,IF($D7=1,IF(36&lt;=$C7,MIN(IF($E7=1,$F7-$I7,$H7)*INDEX(Rates!$C$2:$AP$60,MATCH($B7,Rates!$A$2:$A$60,0),36),Limits!$B$9*Assets!$S7),MIN(Limits!$B$9*Assets!$S7,MAX(0,$F7-SUM($I7:AQ7)))),IF($E7=1,$F7-$I7,$H7)*INDEX(Rates!$C$2:$AP$60,MATCH($B7,Rates!$A$2:$A$60,0),36)))</f>
      </c>
      <c r="AS7" s="2">
        <f>IF($B7="",0,IF($D7=1,IF(37&lt;=$C7,MIN(IF($E7=1,$F7-$I7,$H7)*INDEX(Rates!$C$2:$AP$60,MATCH($B7,Rates!$A$2:$A$60,0),37),Limits!$B$9*Assets!$S7),MIN(Limits!$B$9*Assets!$S7,MAX(0,$F7-SUM($I7:AR7)))),IF($E7=1,$F7-$I7,$H7)*INDEX(Rates!$C$2:$AP$60,MATCH($B7,Rates!$A$2:$A$60,0),37)))</f>
      </c>
      <c r="AT7" s="2">
        <f>IF($B7="",0,IF($D7=1,IF(38&lt;=$C7,MIN(IF($E7=1,$F7-$I7,$H7)*INDEX(Rates!$C$2:$AP$60,MATCH($B7,Rates!$A$2:$A$60,0),38),Limits!$B$9*Assets!$S7),MIN(Limits!$B$9*Assets!$S7,MAX(0,$F7-SUM($I7:AS7)))),IF($E7=1,$F7-$I7,$H7)*INDEX(Rates!$C$2:$AP$60,MATCH($B7,Rates!$A$2:$A$60,0),38)))</f>
      </c>
      <c r="AU7" s="2">
        <f>IF($B7="",0,IF($D7=1,IF(39&lt;=$C7,MIN(IF($E7=1,$F7-$I7,$H7)*INDEX(Rates!$C$2:$AP$60,MATCH($B7,Rates!$A$2:$A$60,0),39),Limits!$B$9*Assets!$S7),MIN(Limits!$B$9*Assets!$S7,MAX(0,$F7-SUM($I7:AT7)))),IF($E7=1,$F7-$I7,$H7)*INDEX(Rates!$C$2:$AP$60,MATCH($B7,Rates!$A$2:$A$60,0),39)))</f>
      </c>
      <c r="AV7" s="2">
        <f>IF($B7="",0,IF($D7=1,IF(40&lt;=$C7,MIN(IF($E7=1,$F7-$I7,$H7)*INDEX(Rates!$C$2:$AP$60,MATCH($B7,Rates!$A$2:$A$60,0),40),Limits!$B$9*Assets!$S7),MIN(Limits!$B$9*Assets!$S7,MAX(0,$F7-SUM($I7:AU7)))),IF($E7=1,$F7-$I7,$H7)*INDEX(Rates!$C$2:$AP$60,MATCH($B7,Rates!$A$2:$A$60,0),40)))</f>
      </c>
    </row>
    <row r="8" spans="1:48" x14ac:dyDescent="0.25">
      <c r="A8">
        <f>IF(Assets!A8="","",Assets!A8)</f>
      </c>
      <c r="B8">
        <f>Assets!AD8</f>
      </c>
      <c r="C8">
        <f>IF(B8="",0,INDEX(Rates!$B$2:$B$60,MATCH(B8,Rates!$A$2:$A$60,0)))</f>
      </c>
      <c r="D8">
        <f>Assets!X8</f>
      </c>
      <c r="E8">
        <f>IF(AND(D8=1,Assets!J8=1,Assets!K8=0),1,0)</f>
      </c>
      <c r="F8">
        <f>Assets!T8</f>
      </c>
      <c r="G8">
        <f>Assets!AF8+Assets!L8</f>
      </c>
      <c r="H8">
        <f>Assets!M8</f>
      </c>
      <c r="I8" s="2">
        <f>IF($B8="",0,IF($D8=1,IF(1&lt;=$C8,MIN($G8+$H8*INDEX(Rates!$C$2:$AP$60,MATCH($B8,Rates!$A$2:$A$60,0),1),Assets!$Z8),MIN($G8+$H8*INDEX(Rates!$C$2:$AP$60,MATCH($B8,Rates!$A$2:$A$60,0),1),Assets!$Z8)),$G8+$H8*INDEX(Rates!$C$2:$AP$60,MATCH($B8,Rates!$A$2:$A$60,0),1)))</f>
      </c>
      <c r="J8" s="2">
        <f>IF($B8="",0,IF($D8=1,IF(2&lt;=$C8,MIN(IF($E8=1,$F8-$I8,$H8)*INDEX(Rates!$C$2:$AP$60,MATCH($B8,Rates!$A$2:$A$60,0),2),Limits!$B$7*Assets!$S8),MIN(Limits!$B$9*Assets!$S8,MAX(0,$F8-SUM($I8:I8)))),IF($E8=1,$F8-$I8,$H8)*INDEX(Rates!$C$2:$AP$60,MATCH($B8,Rates!$A$2:$A$60,0),2)))</f>
      </c>
      <c r="K8" s="2">
        <f>IF($B8="",0,IF($D8=1,IF(3&lt;=$C8,MIN(IF($E8=1,$F8-$I8,$H8)*INDEX(Rates!$C$2:$AP$60,MATCH($B8,Rates!$A$2:$A$60,0),3),Limits!$B$8*Assets!$S8),MIN(Limits!$B$9*Assets!$S8,MAX(0,$F8-SUM($I8:J8)))),IF($E8=1,$F8-$I8,$H8)*INDEX(Rates!$C$2:$AP$60,MATCH($B8,Rates!$A$2:$A$60,0),3)))</f>
      </c>
      <c r="L8" s="2">
        <f>IF($B8="",0,IF($D8=1,IF(4&lt;=$C8,MIN(IF($E8=1,$F8-$I8,$H8)*INDEX(Rates!$C$2:$AP$60,MATCH($B8,Rates!$A$2:$A$60,0),4),Limits!$B$9*Assets!$S8),MIN(Limits!$B$9*Assets!$S8,MAX(0,$F8-SUM($I8:K8)))),IF($E8=1,$F8-$I8,$H8)*INDEX(Rates!$C$2:$AP$60,MATCH($B8,Rates!$A$2:$A$60,0),4)))</f>
      </c>
      <c r="M8" s="2">
        <f>IF($B8="",0,IF($D8=1,IF(5&lt;=$C8,MIN(IF($E8=1,$F8-$I8,$H8)*INDEX(Rates!$C$2:$AP$60,MATCH($B8,Rates!$A$2:$A$60,0),5),Limits!$B$9*Assets!$S8),MIN(Limits!$B$9*Assets!$S8,MAX(0,$F8-SUM($I8:L8)))),IF($E8=1,$F8-$I8,$H8)*INDEX(Rates!$C$2:$AP$60,MATCH($B8,Rates!$A$2:$A$60,0),5)))</f>
      </c>
      <c r="N8" s="2">
        <f>IF($B8="",0,IF($D8=1,IF(6&lt;=$C8,MIN(IF($E8=1,$F8-$I8,$H8)*INDEX(Rates!$C$2:$AP$60,MATCH($B8,Rates!$A$2:$A$60,0),6),Limits!$B$9*Assets!$S8),MIN(Limits!$B$9*Assets!$S8,MAX(0,$F8-SUM($I8:M8)))),IF($E8=1,$F8-$I8,$H8)*INDEX(Rates!$C$2:$AP$60,MATCH($B8,Rates!$A$2:$A$60,0),6)))</f>
      </c>
      <c r="O8" s="2">
        <f>IF($B8="",0,IF($D8=1,IF(7&lt;=$C8,MIN(IF($E8=1,$F8-$I8,$H8)*INDEX(Rates!$C$2:$AP$60,MATCH($B8,Rates!$A$2:$A$60,0),7),Limits!$B$9*Assets!$S8),MIN(Limits!$B$9*Assets!$S8,MAX(0,$F8-SUM($I8:N8)))),IF($E8=1,$F8-$I8,$H8)*INDEX(Rates!$C$2:$AP$60,MATCH($B8,Rates!$A$2:$A$60,0),7)))</f>
      </c>
      <c r="P8" s="2">
        <f>IF($B8="",0,IF($D8=1,IF(8&lt;=$C8,MIN(IF($E8=1,$F8-$I8,$H8)*INDEX(Rates!$C$2:$AP$60,MATCH($B8,Rates!$A$2:$A$60,0),8),Limits!$B$9*Assets!$S8),MIN(Limits!$B$9*Assets!$S8,MAX(0,$F8-SUM($I8:O8)))),IF($E8=1,$F8-$I8,$H8)*INDEX(Rates!$C$2:$AP$60,MATCH($B8,Rates!$A$2:$A$60,0),8)))</f>
      </c>
      <c r="Q8" s="2">
        <f>IF($B8="",0,IF($D8=1,IF(9&lt;=$C8,MIN(IF($E8=1,$F8-$I8,$H8)*INDEX(Rates!$C$2:$AP$60,MATCH($B8,Rates!$A$2:$A$60,0),9),Limits!$B$9*Assets!$S8),MIN(Limits!$B$9*Assets!$S8,MAX(0,$F8-SUM($I8:P8)))),IF($E8=1,$F8-$I8,$H8)*INDEX(Rates!$C$2:$AP$60,MATCH($B8,Rates!$A$2:$A$60,0),9)))</f>
      </c>
      <c r="R8" s="2">
        <f>IF($B8="",0,IF($D8=1,IF(10&lt;=$C8,MIN(IF($E8=1,$F8-$I8,$H8)*INDEX(Rates!$C$2:$AP$60,MATCH($B8,Rates!$A$2:$A$60,0),10),Limits!$B$9*Assets!$S8),MIN(Limits!$B$9*Assets!$S8,MAX(0,$F8-SUM($I8:Q8)))),IF($E8=1,$F8-$I8,$H8)*INDEX(Rates!$C$2:$AP$60,MATCH($B8,Rates!$A$2:$A$60,0),10)))</f>
      </c>
      <c r="S8" s="2">
        <f>IF($B8="",0,IF($D8=1,IF(11&lt;=$C8,MIN(IF($E8=1,$F8-$I8,$H8)*INDEX(Rates!$C$2:$AP$60,MATCH($B8,Rates!$A$2:$A$60,0),11),Limits!$B$9*Assets!$S8),MIN(Limits!$B$9*Assets!$S8,MAX(0,$F8-SUM($I8:R8)))),IF($E8=1,$F8-$I8,$H8)*INDEX(Rates!$C$2:$AP$60,MATCH($B8,Rates!$A$2:$A$60,0),11)))</f>
      </c>
      <c r="T8" s="2">
        <f>IF($B8="",0,IF($D8=1,IF(12&lt;=$C8,MIN(IF($E8=1,$F8-$I8,$H8)*INDEX(Rates!$C$2:$AP$60,MATCH($B8,Rates!$A$2:$A$60,0),12),Limits!$B$9*Assets!$S8),MIN(Limits!$B$9*Assets!$S8,MAX(0,$F8-SUM($I8:S8)))),IF($E8=1,$F8-$I8,$H8)*INDEX(Rates!$C$2:$AP$60,MATCH($B8,Rates!$A$2:$A$60,0),12)))</f>
      </c>
      <c r="U8" s="2">
        <f>IF($B8="",0,IF($D8=1,IF(13&lt;=$C8,MIN(IF($E8=1,$F8-$I8,$H8)*INDEX(Rates!$C$2:$AP$60,MATCH($B8,Rates!$A$2:$A$60,0),13),Limits!$B$9*Assets!$S8),MIN(Limits!$B$9*Assets!$S8,MAX(0,$F8-SUM($I8:T8)))),IF($E8=1,$F8-$I8,$H8)*INDEX(Rates!$C$2:$AP$60,MATCH($B8,Rates!$A$2:$A$60,0),13)))</f>
      </c>
      <c r="V8" s="2">
        <f>IF($B8="",0,IF($D8=1,IF(14&lt;=$C8,MIN(IF($E8=1,$F8-$I8,$H8)*INDEX(Rates!$C$2:$AP$60,MATCH($B8,Rates!$A$2:$A$60,0),14),Limits!$B$9*Assets!$S8),MIN(Limits!$B$9*Assets!$S8,MAX(0,$F8-SUM($I8:U8)))),IF($E8=1,$F8-$I8,$H8)*INDEX(Rates!$C$2:$AP$60,MATCH($B8,Rates!$A$2:$A$60,0),14)))</f>
      </c>
      <c r="W8" s="2">
        <f>IF($B8="",0,IF($D8=1,IF(15&lt;=$C8,MIN(IF($E8=1,$F8-$I8,$H8)*INDEX(Rates!$C$2:$AP$60,MATCH($B8,Rates!$A$2:$A$60,0),15),Limits!$B$9*Assets!$S8),MIN(Limits!$B$9*Assets!$S8,MAX(0,$F8-SUM($I8:V8)))),IF($E8=1,$F8-$I8,$H8)*INDEX(Rates!$C$2:$AP$60,MATCH($B8,Rates!$A$2:$A$60,0),15)))</f>
      </c>
      <c r="X8" s="2">
        <f>IF($B8="",0,IF($D8=1,IF(16&lt;=$C8,MIN(IF($E8=1,$F8-$I8,$H8)*INDEX(Rates!$C$2:$AP$60,MATCH($B8,Rates!$A$2:$A$60,0),16),Limits!$B$9*Assets!$S8),MIN(Limits!$B$9*Assets!$S8,MAX(0,$F8-SUM($I8:W8)))),IF($E8=1,$F8-$I8,$H8)*INDEX(Rates!$C$2:$AP$60,MATCH($B8,Rates!$A$2:$A$60,0),16)))</f>
      </c>
      <c r="Y8" s="2">
        <f>IF($B8="",0,IF($D8=1,IF(17&lt;=$C8,MIN(IF($E8=1,$F8-$I8,$H8)*INDEX(Rates!$C$2:$AP$60,MATCH($B8,Rates!$A$2:$A$60,0),17),Limits!$B$9*Assets!$S8),MIN(Limits!$B$9*Assets!$S8,MAX(0,$F8-SUM($I8:X8)))),IF($E8=1,$F8-$I8,$H8)*INDEX(Rates!$C$2:$AP$60,MATCH($B8,Rates!$A$2:$A$60,0),17)))</f>
      </c>
      <c r="Z8" s="2">
        <f>IF($B8="",0,IF($D8=1,IF(18&lt;=$C8,MIN(IF($E8=1,$F8-$I8,$H8)*INDEX(Rates!$C$2:$AP$60,MATCH($B8,Rates!$A$2:$A$60,0),18),Limits!$B$9*Assets!$S8),MIN(Limits!$B$9*Assets!$S8,MAX(0,$F8-SUM($I8:Y8)))),IF($E8=1,$F8-$I8,$H8)*INDEX(Rates!$C$2:$AP$60,MATCH($B8,Rates!$A$2:$A$60,0),18)))</f>
      </c>
      <c r="AA8" s="2">
        <f>IF($B8="",0,IF($D8=1,IF(19&lt;=$C8,MIN(IF($E8=1,$F8-$I8,$H8)*INDEX(Rates!$C$2:$AP$60,MATCH($B8,Rates!$A$2:$A$60,0),19),Limits!$B$9*Assets!$S8),MIN(Limits!$B$9*Assets!$S8,MAX(0,$F8-SUM($I8:Z8)))),IF($E8=1,$F8-$I8,$H8)*INDEX(Rates!$C$2:$AP$60,MATCH($B8,Rates!$A$2:$A$60,0),19)))</f>
      </c>
      <c r="AB8" s="2">
        <f>IF($B8="",0,IF($D8=1,IF(20&lt;=$C8,MIN(IF($E8=1,$F8-$I8,$H8)*INDEX(Rates!$C$2:$AP$60,MATCH($B8,Rates!$A$2:$A$60,0),20),Limits!$B$9*Assets!$S8),MIN(Limits!$B$9*Assets!$S8,MAX(0,$F8-SUM($I8:AA8)))),IF($E8=1,$F8-$I8,$H8)*INDEX(Rates!$C$2:$AP$60,MATCH($B8,Rates!$A$2:$A$60,0),20)))</f>
      </c>
      <c r="AC8" s="2">
        <f>IF($B8="",0,IF($D8=1,IF(21&lt;=$C8,MIN(IF($E8=1,$F8-$I8,$H8)*INDEX(Rates!$C$2:$AP$60,MATCH($B8,Rates!$A$2:$A$60,0),21),Limits!$B$9*Assets!$S8),MIN(Limits!$B$9*Assets!$S8,MAX(0,$F8-SUM($I8:AB8)))),IF($E8=1,$F8-$I8,$H8)*INDEX(Rates!$C$2:$AP$60,MATCH($B8,Rates!$A$2:$A$60,0),21)))</f>
      </c>
      <c r="AD8" s="2">
        <f>IF($B8="",0,IF($D8=1,IF(22&lt;=$C8,MIN(IF($E8=1,$F8-$I8,$H8)*INDEX(Rates!$C$2:$AP$60,MATCH($B8,Rates!$A$2:$A$60,0),22),Limits!$B$9*Assets!$S8),MIN(Limits!$B$9*Assets!$S8,MAX(0,$F8-SUM($I8:AC8)))),IF($E8=1,$F8-$I8,$H8)*INDEX(Rates!$C$2:$AP$60,MATCH($B8,Rates!$A$2:$A$60,0),22)))</f>
      </c>
      <c r="AE8" s="2">
        <f>IF($B8="",0,IF($D8=1,IF(23&lt;=$C8,MIN(IF($E8=1,$F8-$I8,$H8)*INDEX(Rates!$C$2:$AP$60,MATCH($B8,Rates!$A$2:$A$60,0),23),Limits!$B$9*Assets!$S8),MIN(Limits!$B$9*Assets!$S8,MAX(0,$F8-SUM($I8:AD8)))),IF($E8=1,$F8-$I8,$H8)*INDEX(Rates!$C$2:$AP$60,MATCH($B8,Rates!$A$2:$A$60,0),23)))</f>
      </c>
      <c r="AF8" s="2">
        <f>IF($B8="",0,IF($D8=1,IF(24&lt;=$C8,MIN(IF($E8=1,$F8-$I8,$H8)*INDEX(Rates!$C$2:$AP$60,MATCH($B8,Rates!$A$2:$A$60,0),24),Limits!$B$9*Assets!$S8),MIN(Limits!$B$9*Assets!$S8,MAX(0,$F8-SUM($I8:AE8)))),IF($E8=1,$F8-$I8,$H8)*INDEX(Rates!$C$2:$AP$60,MATCH($B8,Rates!$A$2:$A$60,0),24)))</f>
      </c>
      <c r="AG8" s="2">
        <f>IF($B8="",0,IF($D8=1,IF(25&lt;=$C8,MIN(IF($E8=1,$F8-$I8,$H8)*INDEX(Rates!$C$2:$AP$60,MATCH($B8,Rates!$A$2:$A$60,0),25),Limits!$B$9*Assets!$S8),MIN(Limits!$B$9*Assets!$S8,MAX(0,$F8-SUM($I8:AF8)))),IF($E8=1,$F8-$I8,$H8)*INDEX(Rates!$C$2:$AP$60,MATCH($B8,Rates!$A$2:$A$60,0),25)))</f>
      </c>
      <c r="AH8" s="2">
        <f>IF($B8="",0,IF($D8=1,IF(26&lt;=$C8,MIN(IF($E8=1,$F8-$I8,$H8)*INDEX(Rates!$C$2:$AP$60,MATCH($B8,Rates!$A$2:$A$60,0),26),Limits!$B$9*Assets!$S8),MIN(Limits!$B$9*Assets!$S8,MAX(0,$F8-SUM($I8:AG8)))),IF($E8=1,$F8-$I8,$H8)*INDEX(Rates!$C$2:$AP$60,MATCH($B8,Rates!$A$2:$A$60,0),26)))</f>
      </c>
      <c r="AI8" s="2">
        <f>IF($B8="",0,IF($D8=1,IF(27&lt;=$C8,MIN(IF($E8=1,$F8-$I8,$H8)*INDEX(Rates!$C$2:$AP$60,MATCH($B8,Rates!$A$2:$A$60,0),27),Limits!$B$9*Assets!$S8),MIN(Limits!$B$9*Assets!$S8,MAX(0,$F8-SUM($I8:AH8)))),IF($E8=1,$F8-$I8,$H8)*INDEX(Rates!$C$2:$AP$60,MATCH($B8,Rates!$A$2:$A$60,0),27)))</f>
      </c>
      <c r="AJ8" s="2">
        <f>IF($B8="",0,IF($D8=1,IF(28&lt;=$C8,MIN(IF($E8=1,$F8-$I8,$H8)*INDEX(Rates!$C$2:$AP$60,MATCH($B8,Rates!$A$2:$A$60,0),28),Limits!$B$9*Assets!$S8),MIN(Limits!$B$9*Assets!$S8,MAX(0,$F8-SUM($I8:AI8)))),IF($E8=1,$F8-$I8,$H8)*INDEX(Rates!$C$2:$AP$60,MATCH($B8,Rates!$A$2:$A$60,0),28)))</f>
      </c>
      <c r="AK8" s="2">
        <f>IF($B8="",0,IF($D8=1,IF(29&lt;=$C8,MIN(IF($E8=1,$F8-$I8,$H8)*INDEX(Rates!$C$2:$AP$60,MATCH($B8,Rates!$A$2:$A$60,0),29),Limits!$B$9*Assets!$S8),MIN(Limits!$B$9*Assets!$S8,MAX(0,$F8-SUM($I8:AJ8)))),IF($E8=1,$F8-$I8,$H8)*INDEX(Rates!$C$2:$AP$60,MATCH($B8,Rates!$A$2:$A$60,0),29)))</f>
      </c>
      <c r="AL8" s="2">
        <f>IF($B8="",0,IF($D8=1,IF(30&lt;=$C8,MIN(IF($E8=1,$F8-$I8,$H8)*INDEX(Rates!$C$2:$AP$60,MATCH($B8,Rates!$A$2:$A$60,0),30),Limits!$B$9*Assets!$S8),MIN(Limits!$B$9*Assets!$S8,MAX(0,$F8-SUM($I8:AK8)))),IF($E8=1,$F8-$I8,$H8)*INDEX(Rates!$C$2:$AP$60,MATCH($B8,Rates!$A$2:$A$60,0),30)))</f>
      </c>
      <c r="AM8" s="2">
        <f>IF($B8="",0,IF($D8=1,IF(31&lt;=$C8,MIN(IF($E8=1,$F8-$I8,$H8)*INDEX(Rates!$C$2:$AP$60,MATCH($B8,Rates!$A$2:$A$60,0),31),Limits!$B$9*Assets!$S8),MIN(Limits!$B$9*Assets!$S8,MAX(0,$F8-SUM($I8:AL8)))),IF($E8=1,$F8-$I8,$H8)*INDEX(Rates!$C$2:$AP$60,MATCH($B8,Rates!$A$2:$A$60,0),31)))</f>
      </c>
      <c r="AN8" s="2">
        <f>IF($B8="",0,IF($D8=1,IF(32&lt;=$C8,MIN(IF($E8=1,$F8-$I8,$H8)*INDEX(Rates!$C$2:$AP$60,MATCH($B8,Rates!$A$2:$A$60,0),32),Limits!$B$9*Assets!$S8),MIN(Limits!$B$9*Assets!$S8,MAX(0,$F8-SUM($I8:AM8)))),IF($E8=1,$F8-$I8,$H8)*INDEX(Rates!$C$2:$AP$60,MATCH($B8,Rates!$A$2:$A$60,0),32)))</f>
      </c>
      <c r="AO8" s="2">
        <f>IF($B8="",0,IF($D8=1,IF(33&lt;=$C8,MIN(IF($E8=1,$F8-$I8,$H8)*INDEX(Rates!$C$2:$AP$60,MATCH($B8,Rates!$A$2:$A$60,0),33),Limits!$B$9*Assets!$S8),MIN(Limits!$B$9*Assets!$S8,MAX(0,$F8-SUM($I8:AN8)))),IF($E8=1,$F8-$I8,$H8)*INDEX(Rates!$C$2:$AP$60,MATCH($B8,Rates!$A$2:$A$60,0),33)))</f>
      </c>
      <c r="AP8" s="2">
        <f>IF($B8="",0,IF($D8=1,IF(34&lt;=$C8,MIN(IF($E8=1,$F8-$I8,$H8)*INDEX(Rates!$C$2:$AP$60,MATCH($B8,Rates!$A$2:$A$60,0),34),Limits!$B$9*Assets!$S8),MIN(Limits!$B$9*Assets!$S8,MAX(0,$F8-SUM($I8:AO8)))),IF($E8=1,$F8-$I8,$H8)*INDEX(Rates!$C$2:$AP$60,MATCH($B8,Rates!$A$2:$A$60,0),34)))</f>
      </c>
      <c r="AQ8" s="2">
        <f>IF($B8="",0,IF($D8=1,IF(35&lt;=$C8,MIN(IF($E8=1,$F8-$I8,$H8)*INDEX(Rates!$C$2:$AP$60,MATCH($B8,Rates!$A$2:$A$60,0),35),Limits!$B$9*Assets!$S8),MIN(Limits!$B$9*Assets!$S8,MAX(0,$F8-SUM($I8:AP8)))),IF($E8=1,$F8-$I8,$H8)*INDEX(Rates!$C$2:$AP$60,MATCH($B8,Rates!$A$2:$A$60,0),35)))</f>
      </c>
      <c r="AR8" s="2">
        <f>IF($B8="",0,IF($D8=1,IF(36&lt;=$C8,MIN(IF($E8=1,$F8-$I8,$H8)*INDEX(Rates!$C$2:$AP$60,MATCH($B8,Rates!$A$2:$A$60,0),36),Limits!$B$9*Assets!$S8),MIN(Limits!$B$9*Assets!$S8,MAX(0,$F8-SUM($I8:AQ8)))),IF($E8=1,$F8-$I8,$H8)*INDEX(Rates!$C$2:$AP$60,MATCH($B8,Rates!$A$2:$A$60,0),36)))</f>
      </c>
      <c r="AS8" s="2">
        <f>IF($B8="",0,IF($D8=1,IF(37&lt;=$C8,MIN(IF($E8=1,$F8-$I8,$H8)*INDEX(Rates!$C$2:$AP$60,MATCH($B8,Rates!$A$2:$A$60,0),37),Limits!$B$9*Assets!$S8),MIN(Limits!$B$9*Assets!$S8,MAX(0,$F8-SUM($I8:AR8)))),IF($E8=1,$F8-$I8,$H8)*INDEX(Rates!$C$2:$AP$60,MATCH($B8,Rates!$A$2:$A$60,0),37)))</f>
      </c>
      <c r="AT8" s="2">
        <f>IF($B8="",0,IF($D8=1,IF(38&lt;=$C8,MIN(IF($E8=1,$F8-$I8,$H8)*INDEX(Rates!$C$2:$AP$60,MATCH($B8,Rates!$A$2:$A$60,0),38),Limits!$B$9*Assets!$S8),MIN(Limits!$B$9*Assets!$S8,MAX(0,$F8-SUM($I8:AS8)))),IF($E8=1,$F8-$I8,$H8)*INDEX(Rates!$C$2:$AP$60,MATCH($B8,Rates!$A$2:$A$60,0),38)))</f>
      </c>
      <c r="AU8" s="2">
        <f>IF($B8="",0,IF($D8=1,IF(39&lt;=$C8,MIN(IF($E8=1,$F8-$I8,$H8)*INDEX(Rates!$C$2:$AP$60,MATCH($B8,Rates!$A$2:$A$60,0),39),Limits!$B$9*Assets!$S8),MIN(Limits!$B$9*Assets!$S8,MAX(0,$F8-SUM($I8:AT8)))),IF($E8=1,$F8-$I8,$H8)*INDEX(Rates!$C$2:$AP$60,MATCH($B8,Rates!$A$2:$A$60,0),39)))</f>
      </c>
      <c r="AV8" s="2">
        <f>IF($B8="",0,IF($D8=1,IF(40&lt;=$C8,MIN(IF($E8=1,$F8-$I8,$H8)*INDEX(Rates!$C$2:$AP$60,MATCH($B8,Rates!$A$2:$A$60,0),40),Limits!$B$9*Assets!$S8),MIN(Limits!$B$9*Assets!$S8,MAX(0,$F8-SUM($I8:AU8)))),IF($E8=1,$F8-$I8,$H8)*INDEX(Rates!$C$2:$AP$60,MATCH($B8,Rates!$A$2:$A$60,0),40)))</f>
      </c>
    </row>
    <row r="9" spans="1:48" x14ac:dyDescent="0.25">
      <c r="A9">
        <f>IF(Assets!A9="","",Assets!A9)</f>
      </c>
      <c r="B9">
        <f>Assets!AD9</f>
      </c>
      <c r="C9">
        <f>IF(B9="",0,INDEX(Rates!$B$2:$B$60,MATCH(B9,Rates!$A$2:$A$60,0)))</f>
      </c>
      <c r="D9">
        <f>Assets!X9</f>
      </c>
      <c r="E9">
        <f>IF(AND(D9=1,Assets!J9=1,Assets!K9=0),1,0)</f>
      </c>
      <c r="F9">
        <f>Assets!T9</f>
      </c>
      <c r="G9">
        <f>Assets!AF9+Assets!L9</f>
      </c>
      <c r="H9">
        <f>Assets!M9</f>
      </c>
      <c r="I9" s="2">
        <f>IF($B9="",0,IF($D9=1,IF(1&lt;=$C9,MIN($G9+$H9*INDEX(Rates!$C$2:$AP$60,MATCH($B9,Rates!$A$2:$A$60,0),1),Assets!$Z9),MIN($G9+$H9*INDEX(Rates!$C$2:$AP$60,MATCH($B9,Rates!$A$2:$A$60,0),1),Assets!$Z9)),$G9+$H9*INDEX(Rates!$C$2:$AP$60,MATCH($B9,Rates!$A$2:$A$60,0),1)))</f>
      </c>
      <c r="J9" s="2">
        <f>IF($B9="",0,IF($D9=1,IF(2&lt;=$C9,MIN(IF($E9=1,$F9-$I9,$H9)*INDEX(Rates!$C$2:$AP$60,MATCH($B9,Rates!$A$2:$A$60,0),2),Limits!$B$7*Assets!$S9),MIN(Limits!$B$9*Assets!$S9,MAX(0,$F9-SUM($I9:I9)))),IF($E9=1,$F9-$I9,$H9)*INDEX(Rates!$C$2:$AP$60,MATCH($B9,Rates!$A$2:$A$60,0),2)))</f>
      </c>
      <c r="K9" s="2">
        <f>IF($B9="",0,IF($D9=1,IF(3&lt;=$C9,MIN(IF($E9=1,$F9-$I9,$H9)*INDEX(Rates!$C$2:$AP$60,MATCH($B9,Rates!$A$2:$A$60,0),3),Limits!$B$8*Assets!$S9),MIN(Limits!$B$9*Assets!$S9,MAX(0,$F9-SUM($I9:J9)))),IF($E9=1,$F9-$I9,$H9)*INDEX(Rates!$C$2:$AP$60,MATCH($B9,Rates!$A$2:$A$60,0),3)))</f>
      </c>
      <c r="L9" s="2">
        <f>IF($B9="",0,IF($D9=1,IF(4&lt;=$C9,MIN(IF($E9=1,$F9-$I9,$H9)*INDEX(Rates!$C$2:$AP$60,MATCH($B9,Rates!$A$2:$A$60,0),4),Limits!$B$9*Assets!$S9),MIN(Limits!$B$9*Assets!$S9,MAX(0,$F9-SUM($I9:K9)))),IF($E9=1,$F9-$I9,$H9)*INDEX(Rates!$C$2:$AP$60,MATCH($B9,Rates!$A$2:$A$60,0),4)))</f>
      </c>
      <c r="M9" s="2">
        <f>IF($B9="",0,IF($D9=1,IF(5&lt;=$C9,MIN(IF($E9=1,$F9-$I9,$H9)*INDEX(Rates!$C$2:$AP$60,MATCH($B9,Rates!$A$2:$A$60,0),5),Limits!$B$9*Assets!$S9),MIN(Limits!$B$9*Assets!$S9,MAX(0,$F9-SUM($I9:L9)))),IF($E9=1,$F9-$I9,$H9)*INDEX(Rates!$C$2:$AP$60,MATCH($B9,Rates!$A$2:$A$60,0),5)))</f>
      </c>
      <c r="N9" s="2">
        <f>IF($B9="",0,IF($D9=1,IF(6&lt;=$C9,MIN(IF($E9=1,$F9-$I9,$H9)*INDEX(Rates!$C$2:$AP$60,MATCH($B9,Rates!$A$2:$A$60,0),6),Limits!$B$9*Assets!$S9),MIN(Limits!$B$9*Assets!$S9,MAX(0,$F9-SUM($I9:M9)))),IF($E9=1,$F9-$I9,$H9)*INDEX(Rates!$C$2:$AP$60,MATCH($B9,Rates!$A$2:$A$60,0),6)))</f>
      </c>
      <c r="O9" s="2">
        <f>IF($B9="",0,IF($D9=1,IF(7&lt;=$C9,MIN(IF($E9=1,$F9-$I9,$H9)*INDEX(Rates!$C$2:$AP$60,MATCH($B9,Rates!$A$2:$A$60,0),7),Limits!$B$9*Assets!$S9),MIN(Limits!$B$9*Assets!$S9,MAX(0,$F9-SUM($I9:N9)))),IF($E9=1,$F9-$I9,$H9)*INDEX(Rates!$C$2:$AP$60,MATCH($B9,Rates!$A$2:$A$60,0),7)))</f>
      </c>
      <c r="P9" s="2">
        <f>IF($B9="",0,IF($D9=1,IF(8&lt;=$C9,MIN(IF($E9=1,$F9-$I9,$H9)*INDEX(Rates!$C$2:$AP$60,MATCH($B9,Rates!$A$2:$A$60,0),8),Limits!$B$9*Assets!$S9),MIN(Limits!$B$9*Assets!$S9,MAX(0,$F9-SUM($I9:O9)))),IF($E9=1,$F9-$I9,$H9)*INDEX(Rates!$C$2:$AP$60,MATCH($B9,Rates!$A$2:$A$60,0),8)))</f>
      </c>
      <c r="Q9" s="2">
        <f>IF($B9="",0,IF($D9=1,IF(9&lt;=$C9,MIN(IF($E9=1,$F9-$I9,$H9)*INDEX(Rates!$C$2:$AP$60,MATCH($B9,Rates!$A$2:$A$60,0),9),Limits!$B$9*Assets!$S9),MIN(Limits!$B$9*Assets!$S9,MAX(0,$F9-SUM($I9:P9)))),IF($E9=1,$F9-$I9,$H9)*INDEX(Rates!$C$2:$AP$60,MATCH($B9,Rates!$A$2:$A$60,0),9)))</f>
      </c>
      <c r="R9" s="2">
        <f>IF($B9="",0,IF($D9=1,IF(10&lt;=$C9,MIN(IF($E9=1,$F9-$I9,$H9)*INDEX(Rates!$C$2:$AP$60,MATCH($B9,Rates!$A$2:$A$60,0),10),Limits!$B$9*Assets!$S9),MIN(Limits!$B$9*Assets!$S9,MAX(0,$F9-SUM($I9:Q9)))),IF($E9=1,$F9-$I9,$H9)*INDEX(Rates!$C$2:$AP$60,MATCH($B9,Rates!$A$2:$A$60,0),10)))</f>
      </c>
      <c r="S9" s="2">
        <f>IF($B9="",0,IF($D9=1,IF(11&lt;=$C9,MIN(IF($E9=1,$F9-$I9,$H9)*INDEX(Rates!$C$2:$AP$60,MATCH($B9,Rates!$A$2:$A$60,0),11),Limits!$B$9*Assets!$S9),MIN(Limits!$B$9*Assets!$S9,MAX(0,$F9-SUM($I9:R9)))),IF($E9=1,$F9-$I9,$H9)*INDEX(Rates!$C$2:$AP$60,MATCH($B9,Rates!$A$2:$A$60,0),11)))</f>
      </c>
      <c r="T9" s="2">
        <f>IF($B9="",0,IF($D9=1,IF(12&lt;=$C9,MIN(IF($E9=1,$F9-$I9,$H9)*INDEX(Rates!$C$2:$AP$60,MATCH($B9,Rates!$A$2:$A$60,0),12),Limits!$B$9*Assets!$S9),MIN(Limits!$B$9*Assets!$S9,MAX(0,$F9-SUM($I9:S9)))),IF($E9=1,$F9-$I9,$H9)*INDEX(Rates!$C$2:$AP$60,MATCH($B9,Rates!$A$2:$A$60,0),12)))</f>
      </c>
      <c r="U9" s="2">
        <f>IF($B9="",0,IF($D9=1,IF(13&lt;=$C9,MIN(IF($E9=1,$F9-$I9,$H9)*INDEX(Rates!$C$2:$AP$60,MATCH($B9,Rates!$A$2:$A$60,0),13),Limits!$B$9*Assets!$S9),MIN(Limits!$B$9*Assets!$S9,MAX(0,$F9-SUM($I9:T9)))),IF($E9=1,$F9-$I9,$H9)*INDEX(Rates!$C$2:$AP$60,MATCH($B9,Rates!$A$2:$A$60,0),13)))</f>
      </c>
      <c r="V9" s="2">
        <f>IF($B9="",0,IF($D9=1,IF(14&lt;=$C9,MIN(IF($E9=1,$F9-$I9,$H9)*INDEX(Rates!$C$2:$AP$60,MATCH($B9,Rates!$A$2:$A$60,0),14),Limits!$B$9*Assets!$S9),MIN(Limits!$B$9*Assets!$S9,MAX(0,$F9-SUM($I9:U9)))),IF($E9=1,$F9-$I9,$H9)*INDEX(Rates!$C$2:$AP$60,MATCH($B9,Rates!$A$2:$A$60,0),14)))</f>
      </c>
      <c r="W9" s="2">
        <f>IF($B9="",0,IF($D9=1,IF(15&lt;=$C9,MIN(IF($E9=1,$F9-$I9,$H9)*INDEX(Rates!$C$2:$AP$60,MATCH($B9,Rates!$A$2:$A$60,0),15),Limits!$B$9*Assets!$S9),MIN(Limits!$B$9*Assets!$S9,MAX(0,$F9-SUM($I9:V9)))),IF($E9=1,$F9-$I9,$H9)*INDEX(Rates!$C$2:$AP$60,MATCH($B9,Rates!$A$2:$A$60,0),15)))</f>
      </c>
      <c r="X9" s="2">
        <f>IF($B9="",0,IF($D9=1,IF(16&lt;=$C9,MIN(IF($E9=1,$F9-$I9,$H9)*INDEX(Rates!$C$2:$AP$60,MATCH($B9,Rates!$A$2:$A$60,0),16),Limits!$B$9*Assets!$S9),MIN(Limits!$B$9*Assets!$S9,MAX(0,$F9-SUM($I9:W9)))),IF($E9=1,$F9-$I9,$H9)*INDEX(Rates!$C$2:$AP$60,MATCH($B9,Rates!$A$2:$A$60,0),16)))</f>
      </c>
      <c r="Y9" s="2">
        <f>IF($B9="",0,IF($D9=1,IF(17&lt;=$C9,MIN(IF($E9=1,$F9-$I9,$H9)*INDEX(Rates!$C$2:$AP$60,MATCH($B9,Rates!$A$2:$A$60,0),17),Limits!$B$9*Assets!$S9),MIN(Limits!$B$9*Assets!$S9,MAX(0,$F9-SUM($I9:X9)))),IF($E9=1,$F9-$I9,$H9)*INDEX(Rates!$C$2:$AP$60,MATCH($B9,Rates!$A$2:$A$60,0),17)))</f>
      </c>
      <c r="Z9" s="2">
        <f>IF($B9="",0,IF($D9=1,IF(18&lt;=$C9,MIN(IF($E9=1,$F9-$I9,$H9)*INDEX(Rates!$C$2:$AP$60,MATCH($B9,Rates!$A$2:$A$60,0),18),Limits!$B$9*Assets!$S9),MIN(Limits!$B$9*Assets!$S9,MAX(0,$F9-SUM($I9:Y9)))),IF($E9=1,$F9-$I9,$H9)*INDEX(Rates!$C$2:$AP$60,MATCH($B9,Rates!$A$2:$A$60,0),18)))</f>
      </c>
      <c r="AA9" s="2">
        <f>IF($B9="",0,IF($D9=1,IF(19&lt;=$C9,MIN(IF($E9=1,$F9-$I9,$H9)*INDEX(Rates!$C$2:$AP$60,MATCH($B9,Rates!$A$2:$A$60,0),19),Limits!$B$9*Assets!$S9),MIN(Limits!$B$9*Assets!$S9,MAX(0,$F9-SUM($I9:Z9)))),IF($E9=1,$F9-$I9,$H9)*INDEX(Rates!$C$2:$AP$60,MATCH($B9,Rates!$A$2:$A$60,0),19)))</f>
      </c>
      <c r="AB9" s="2">
        <f>IF($B9="",0,IF($D9=1,IF(20&lt;=$C9,MIN(IF($E9=1,$F9-$I9,$H9)*INDEX(Rates!$C$2:$AP$60,MATCH($B9,Rates!$A$2:$A$60,0),20),Limits!$B$9*Assets!$S9),MIN(Limits!$B$9*Assets!$S9,MAX(0,$F9-SUM($I9:AA9)))),IF($E9=1,$F9-$I9,$H9)*INDEX(Rates!$C$2:$AP$60,MATCH($B9,Rates!$A$2:$A$60,0),20)))</f>
      </c>
      <c r="AC9" s="2">
        <f>IF($B9="",0,IF($D9=1,IF(21&lt;=$C9,MIN(IF($E9=1,$F9-$I9,$H9)*INDEX(Rates!$C$2:$AP$60,MATCH($B9,Rates!$A$2:$A$60,0),21),Limits!$B$9*Assets!$S9),MIN(Limits!$B$9*Assets!$S9,MAX(0,$F9-SUM($I9:AB9)))),IF($E9=1,$F9-$I9,$H9)*INDEX(Rates!$C$2:$AP$60,MATCH($B9,Rates!$A$2:$A$60,0),21)))</f>
      </c>
      <c r="AD9" s="2">
        <f>IF($B9="",0,IF($D9=1,IF(22&lt;=$C9,MIN(IF($E9=1,$F9-$I9,$H9)*INDEX(Rates!$C$2:$AP$60,MATCH($B9,Rates!$A$2:$A$60,0),22),Limits!$B$9*Assets!$S9),MIN(Limits!$B$9*Assets!$S9,MAX(0,$F9-SUM($I9:AC9)))),IF($E9=1,$F9-$I9,$H9)*INDEX(Rates!$C$2:$AP$60,MATCH($B9,Rates!$A$2:$A$60,0),22)))</f>
      </c>
      <c r="AE9" s="2">
        <f>IF($B9="",0,IF($D9=1,IF(23&lt;=$C9,MIN(IF($E9=1,$F9-$I9,$H9)*INDEX(Rates!$C$2:$AP$60,MATCH($B9,Rates!$A$2:$A$60,0),23),Limits!$B$9*Assets!$S9),MIN(Limits!$B$9*Assets!$S9,MAX(0,$F9-SUM($I9:AD9)))),IF($E9=1,$F9-$I9,$H9)*INDEX(Rates!$C$2:$AP$60,MATCH($B9,Rates!$A$2:$A$60,0),23)))</f>
      </c>
      <c r="AF9" s="2">
        <f>IF($B9="",0,IF($D9=1,IF(24&lt;=$C9,MIN(IF($E9=1,$F9-$I9,$H9)*INDEX(Rates!$C$2:$AP$60,MATCH($B9,Rates!$A$2:$A$60,0),24),Limits!$B$9*Assets!$S9),MIN(Limits!$B$9*Assets!$S9,MAX(0,$F9-SUM($I9:AE9)))),IF($E9=1,$F9-$I9,$H9)*INDEX(Rates!$C$2:$AP$60,MATCH($B9,Rates!$A$2:$A$60,0),24)))</f>
      </c>
      <c r="AG9" s="2">
        <f>IF($B9="",0,IF($D9=1,IF(25&lt;=$C9,MIN(IF($E9=1,$F9-$I9,$H9)*INDEX(Rates!$C$2:$AP$60,MATCH($B9,Rates!$A$2:$A$60,0),25),Limits!$B$9*Assets!$S9),MIN(Limits!$B$9*Assets!$S9,MAX(0,$F9-SUM($I9:AF9)))),IF($E9=1,$F9-$I9,$H9)*INDEX(Rates!$C$2:$AP$60,MATCH($B9,Rates!$A$2:$A$60,0),25)))</f>
      </c>
      <c r="AH9" s="2">
        <f>IF($B9="",0,IF($D9=1,IF(26&lt;=$C9,MIN(IF($E9=1,$F9-$I9,$H9)*INDEX(Rates!$C$2:$AP$60,MATCH($B9,Rates!$A$2:$A$60,0),26),Limits!$B$9*Assets!$S9),MIN(Limits!$B$9*Assets!$S9,MAX(0,$F9-SUM($I9:AG9)))),IF($E9=1,$F9-$I9,$H9)*INDEX(Rates!$C$2:$AP$60,MATCH($B9,Rates!$A$2:$A$60,0),26)))</f>
      </c>
      <c r="AI9" s="2">
        <f>IF($B9="",0,IF($D9=1,IF(27&lt;=$C9,MIN(IF($E9=1,$F9-$I9,$H9)*INDEX(Rates!$C$2:$AP$60,MATCH($B9,Rates!$A$2:$A$60,0),27),Limits!$B$9*Assets!$S9),MIN(Limits!$B$9*Assets!$S9,MAX(0,$F9-SUM($I9:AH9)))),IF($E9=1,$F9-$I9,$H9)*INDEX(Rates!$C$2:$AP$60,MATCH($B9,Rates!$A$2:$A$60,0),27)))</f>
      </c>
      <c r="AJ9" s="2">
        <f>IF($B9="",0,IF($D9=1,IF(28&lt;=$C9,MIN(IF($E9=1,$F9-$I9,$H9)*INDEX(Rates!$C$2:$AP$60,MATCH($B9,Rates!$A$2:$A$60,0),28),Limits!$B$9*Assets!$S9),MIN(Limits!$B$9*Assets!$S9,MAX(0,$F9-SUM($I9:AI9)))),IF($E9=1,$F9-$I9,$H9)*INDEX(Rates!$C$2:$AP$60,MATCH($B9,Rates!$A$2:$A$60,0),28)))</f>
      </c>
      <c r="AK9" s="2">
        <f>IF($B9="",0,IF($D9=1,IF(29&lt;=$C9,MIN(IF($E9=1,$F9-$I9,$H9)*INDEX(Rates!$C$2:$AP$60,MATCH($B9,Rates!$A$2:$A$60,0),29),Limits!$B$9*Assets!$S9),MIN(Limits!$B$9*Assets!$S9,MAX(0,$F9-SUM($I9:AJ9)))),IF($E9=1,$F9-$I9,$H9)*INDEX(Rates!$C$2:$AP$60,MATCH($B9,Rates!$A$2:$A$60,0),29)))</f>
      </c>
      <c r="AL9" s="2">
        <f>IF($B9="",0,IF($D9=1,IF(30&lt;=$C9,MIN(IF($E9=1,$F9-$I9,$H9)*INDEX(Rates!$C$2:$AP$60,MATCH($B9,Rates!$A$2:$A$60,0),30),Limits!$B$9*Assets!$S9),MIN(Limits!$B$9*Assets!$S9,MAX(0,$F9-SUM($I9:AK9)))),IF($E9=1,$F9-$I9,$H9)*INDEX(Rates!$C$2:$AP$60,MATCH($B9,Rates!$A$2:$A$60,0),30)))</f>
      </c>
      <c r="AM9" s="2">
        <f>IF($B9="",0,IF($D9=1,IF(31&lt;=$C9,MIN(IF($E9=1,$F9-$I9,$H9)*INDEX(Rates!$C$2:$AP$60,MATCH($B9,Rates!$A$2:$A$60,0),31),Limits!$B$9*Assets!$S9),MIN(Limits!$B$9*Assets!$S9,MAX(0,$F9-SUM($I9:AL9)))),IF($E9=1,$F9-$I9,$H9)*INDEX(Rates!$C$2:$AP$60,MATCH($B9,Rates!$A$2:$A$60,0),31)))</f>
      </c>
      <c r="AN9" s="2">
        <f>IF($B9="",0,IF($D9=1,IF(32&lt;=$C9,MIN(IF($E9=1,$F9-$I9,$H9)*INDEX(Rates!$C$2:$AP$60,MATCH($B9,Rates!$A$2:$A$60,0),32),Limits!$B$9*Assets!$S9),MIN(Limits!$B$9*Assets!$S9,MAX(0,$F9-SUM($I9:AM9)))),IF($E9=1,$F9-$I9,$H9)*INDEX(Rates!$C$2:$AP$60,MATCH($B9,Rates!$A$2:$A$60,0),32)))</f>
      </c>
      <c r="AO9" s="2">
        <f>IF($B9="",0,IF($D9=1,IF(33&lt;=$C9,MIN(IF($E9=1,$F9-$I9,$H9)*INDEX(Rates!$C$2:$AP$60,MATCH($B9,Rates!$A$2:$A$60,0),33),Limits!$B$9*Assets!$S9),MIN(Limits!$B$9*Assets!$S9,MAX(0,$F9-SUM($I9:AN9)))),IF($E9=1,$F9-$I9,$H9)*INDEX(Rates!$C$2:$AP$60,MATCH($B9,Rates!$A$2:$A$60,0),33)))</f>
      </c>
      <c r="AP9" s="2">
        <f>IF($B9="",0,IF($D9=1,IF(34&lt;=$C9,MIN(IF($E9=1,$F9-$I9,$H9)*INDEX(Rates!$C$2:$AP$60,MATCH($B9,Rates!$A$2:$A$60,0),34),Limits!$B$9*Assets!$S9),MIN(Limits!$B$9*Assets!$S9,MAX(0,$F9-SUM($I9:AO9)))),IF($E9=1,$F9-$I9,$H9)*INDEX(Rates!$C$2:$AP$60,MATCH($B9,Rates!$A$2:$A$60,0),34)))</f>
      </c>
      <c r="AQ9" s="2">
        <f>IF($B9="",0,IF($D9=1,IF(35&lt;=$C9,MIN(IF($E9=1,$F9-$I9,$H9)*INDEX(Rates!$C$2:$AP$60,MATCH($B9,Rates!$A$2:$A$60,0),35),Limits!$B$9*Assets!$S9),MIN(Limits!$B$9*Assets!$S9,MAX(0,$F9-SUM($I9:AP9)))),IF($E9=1,$F9-$I9,$H9)*INDEX(Rates!$C$2:$AP$60,MATCH($B9,Rates!$A$2:$A$60,0),35)))</f>
      </c>
      <c r="AR9" s="2">
        <f>IF($B9="",0,IF($D9=1,IF(36&lt;=$C9,MIN(IF($E9=1,$F9-$I9,$H9)*INDEX(Rates!$C$2:$AP$60,MATCH($B9,Rates!$A$2:$A$60,0),36),Limits!$B$9*Assets!$S9),MIN(Limits!$B$9*Assets!$S9,MAX(0,$F9-SUM($I9:AQ9)))),IF($E9=1,$F9-$I9,$H9)*INDEX(Rates!$C$2:$AP$60,MATCH($B9,Rates!$A$2:$A$60,0),36)))</f>
      </c>
      <c r="AS9" s="2">
        <f>IF($B9="",0,IF($D9=1,IF(37&lt;=$C9,MIN(IF($E9=1,$F9-$I9,$H9)*INDEX(Rates!$C$2:$AP$60,MATCH($B9,Rates!$A$2:$A$60,0),37),Limits!$B$9*Assets!$S9),MIN(Limits!$B$9*Assets!$S9,MAX(0,$F9-SUM($I9:AR9)))),IF($E9=1,$F9-$I9,$H9)*INDEX(Rates!$C$2:$AP$60,MATCH($B9,Rates!$A$2:$A$60,0),37)))</f>
      </c>
      <c r="AT9" s="2">
        <f>IF($B9="",0,IF($D9=1,IF(38&lt;=$C9,MIN(IF($E9=1,$F9-$I9,$H9)*INDEX(Rates!$C$2:$AP$60,MATCH($B9,Rates!$A$2:$A$60,0),38),Limits!$B$9*Assets!$S9),MIN(Limits!$B$9*Assets!$S9,MAX(0,$F9-SUM($I9:AS9)))),IF($E9=1,$F9-$I9,$H9)*INDEX(Rates!$C$2:$AP$60,MATCH($B9,Rates!$A$2:$A$60,0),38)))</f>
      </c>
      <c r="AU9" s="2">
        <f>IF($B9="",0,IF($D9=1,IF(39&lt;=$C9,MIN(IF($E9=1,$F9-$I9,$H9)*INDEX(Rates!$C$2:$AP$60,MATCH($B9,Rates!$A$2:$A$60,0),39),Limits!$B$9*Assets!$S9),MIN(Limits!$B$9*Assets!$S9,MAX(0,$F9-SUM($I9:AT9)))),IF($E9=1,$F9-$I9,$H9)*INDEX(Rates!$C$2:$AP$60,MATCH($B9,Rates!$A$2:$A$60,0),39)))</f>
      </c>
      <c r="AV9" s="2">
        <f>IF($B9="",0,IF($D9=1,IF(40&lt;=$C9,MIN(IF($E9=1,$F9-$I9,$H9)*INDEX(Rates!$C$2:$AP$60,MATCH($B9,Rates!$A$2:$A$60,0),40),Limits!$B$9*Assets!$S9),MIN(Limits!$B$9*Assets!$S9,MAX(0,$F9-SUM($I9:AU9)))),IF($E9=1,$F9-$I9,$H9)*INDEX(Rates!$C$2:$AP$60,MATCH($B9,Rates!$A$2:$A$60,0),40)))</f>
      </c>
    </row>
    <row r="10" spans="1:48" x14ac:dyDescent="0.25">
      <c r="A10">
        <f>IF(Assets!A10="","",Assets!A10)</f>
      </c>
      <c r="B10">
        <f>Assets!AD10</f>
      </c>
      <c r="C10">
        <f>IF(B10="",0,INDEX(Rates!$B$2:$B$60,MATCH(B10,Rates!$A$2:$A$60,0)))</f>
      </c>
      <c r="D10">
        <f>Assets!X10</f>
      </c>
      <c r="E10">
        <f>IF(AND(D10=1,Assets!J10=1,Assets!K10=0),1,0)</f>
      </c>
      <c r="F10">
        <f>Assets!T10</f>
      </c>
      <c r="G10">
        <f>Assets!AF10+Assets!L10</f>
      </c>
      <c r="H10">
        <f>Assets!M10</f>
      </c>
      <c r="I10" s="2">
        <f>IF($B10="",0,IF($D10=1,IF(1&lt;=$C10,MIN($G10+$H10*INDEX(Rates!$C$2:$AP$60,MATCH($B10,Rates!$A$2:$A$60,0),1),Assets!$Z10),MIN($G10+$H10*INDEX(Rates!$C$2:$AP$60,MATCH($B10,Rates!$A$2:$A$60,0),1),Assets!$Z10)),$G10+$H10*INDEX(Rates!$C$2:$AP$60,MATCH($B10,Rates!$A$2:$A$60,0),1)))</f>
      </c>
      <c r="J10" s="2">
        <f>IF($B10="",0,IF($D10=1,IF(2&lt;=$C10,MIN(IF($E10=1,$F10-$I10,$H10)*INDEX(Rates!$C$2:$AP$60,MATCH($B10,Rates!$A$2:$A$60,0),2),Limits!$B$7*Assets!$S10),MIN(Limits!$B$9*Assets!$S10,MAX(0,$F10-SUM($I10:I10)))),IF($E10=1,$F10-$I10,$H10)*INDEX(Rates!$C$2:$AP$60,MATCH($B10,Rates!$A$2:$A$60,0),2)))</f>
      </c>
      <c r="K10" s="2">
        <f>IF($B10="",0,IF($D10=1,IF(3&lt;=$C10,MIN(IF($E10=1,$F10-$I10,$H10)*INDEX(Rates!$C$2:$AP$60,MATCH($B10,Rates!$A$2:$A$60,0),3),Limits!$B$8*Assets!$S10),MIN(Limits!$B$9*Assets!$S10,MAX(0,$F10-SUM($I10:J10)))),IF($E10=1,$F10-$I10,$H10)*INDEX(Rates!$C$2:$AP$60,MATCH($B10,Rates!$A$2:$A$60,0),3)))</f>
      </c>
      <c r="L10" s="2">
        <f>IF($B10="",0,IF($D10=1,IF(4&lt;=$C10,MIN(IF($E10=1,$F10-$I10,$H10)*INDEX(Rates!$C$2:$AP$60,MATCH($B10,Rates!$A$2:$A$60,0),4),Limits!$B$9*Assets!$S10),MIN(Limits!$B$9*Assets!$S10,MAX(0,$F10-SUM($I10:K10)))),IF($E10=1,$F10-$I10,$H10)*INDEX(Rates!$C$2:$AP$60,MATCH($B10,Rates!$A$2:$A$60,0),4)))</f>
      </c>
      <c r="M10" s="2">
        <f>IF($B10="",0,IF($D10=1,IF(5&lt;=$C10,MIN(IF($E10=1,$F10-$I10,$H10)*INDEX(Rates!$C$2:$AP$60,MATCH($B10,Rates!$A$2:$A$60,0),5),Limits!$B$9*Assets!$S10),MIN(Limits!$B$9*Assets!$S10,MAX(0,$F10-SUM($I10:L10)))),IF($E10=1,$F10-$I10,$H10)*INDEX(Rates!$C$2:$AP$60,MATCH($B10,Rates!$A$2:$A$60,0),5)))</f>
      </c>
      <c r="N10" s="2">
        <f>IF($B10="",0,IF($D10=1,IF(6&lt;=$C10,MIN(IF($E10=1,$F10-$I10,$H10)*INDEX(Rates!$C$2:$AP$60,MATCH($B10,Rates!$A$2:$A$60,0),6),Limits!$B$9*Assets!$S10),MIN(Limits!$B$9*Assets!$S10,MAX(0,$F10-SUM($I10:M10)))),IF($E10=1,$F10-$I10,$H10)*INDEX(Rates!$C$2:$AP$60,MATCH($B10,Rates!$A$2:$A$60,0),6)))</f>
      </c>
      <c r="O10" s="2">
        <f>IF($B10="",0,IF($D10=1,IF(7&lt;=$C10,MIN(IF($E10=1,$F10-$I10,$H10)*INDEX(Rates!$C$2:$AP$60,MATCH($B10,Rates!$A$2:$A$60,0),7),Limits!$B$9*Assets!$S10),MIN(Limits!$B$9*Assets!$S10,MAX(0,$F10-SUM($I10:N10)))),IF($E10=1,$F10-$I10,$H10)*INDEX(Rates!$C$2:$AP$60,MATCH($B10,Rates!$A$2:$A$60,0),7)))</f>
      </c>
      <c r="P10" s="2">
        <f>IF($B10="",0,IF($D10=1,IF(8&lt;=$C10,MIN(IF($E10=1,$F10-$I10,$H10)*INDEX(Rates!$C$2:$AP$60,MATCH($B10,Rates!$A$2:$A$60,0),8),Limits!$B$9*Assets!$S10),MIN(Limits!$B$9*Assets!$S10,MAX(0,$F10-SUM($I10:O10)))),IF($E10=1,$F10-$I10,$H10)*INDEX(Rates!$C$2:$AP$60,MATCH($B10,Rates!$A$2:$A$60,0),8)))</f>
      </c>
      <c r="Q10" s="2">
        <f>IF($B10="",0,IF($D10=1,IF(9&lt;=$C10,MIN(IF($E10=1,$F10-$I10,$H10)*INDEX(Rates!$C$2:$AP$60,MATCH($B10,Rates!$A$2:$A$60,0),9),Limits!$B$9*Assets!$S10),MIN(Limits!$B$9*Assets!$S10,MAX(0,$F10-SUM($I10:P10)))),IF($E10=1,$F10-$I10,$H10)*INDEX(Rates!$C$2:$AP$60,MATCH($B10,Rates!$A$2:$A$60,0),9)))</f>
      </c>
      <c r="R10" s="2">
        <f>IF($B10="",0,IF($D10=1,IF(10&lt;=$C10,MIN(IF($E10=1,$F10-$I10,$H10)*INDEX(Rates!$C$2:$AP$60,MATCH($B10,Rates!$A$2:$A$60,0),10),Limits!$B$9*Assets!$S10),MIN(Limits!$B$9*Assets!$S10,MAX(0,$F10-SUM($I10:Q10)))),IF($E10=1,$F10-$I10,$H10)*INDEX(Rates!$C$2:$AP$60,MATCH($B10,Rates!$A$2:$A$60,0),10)))</f>
      </c>
      <c r="S10" s="2">
        <f>IF($B10="",0,IF($D10=1,IF(11&lt;=$C10,MIN(IF($E10=1,$F10-$I10,$H10)*INDEX(Rates!$C$2:$AP$60,MATCH($B10,Rates!$A$2:$A$60,0),11),Limits!$B$9*Assets!$S10),MIN(Limits!$B$9*Assets!$S10,MAX(0,$F10-SUM($I10:R10)))),IF($E10=1,$F10-$I10,$H10)*INDEX(Rates!$C$2:$AP$60,MATCH($B10,Rates!$A$2:$A$60,0),11)))</f>
      </c>
      <c r="T10" s="2">
        <f>IF($B10="",0,IF($D10=1,IF(12&lt;=$C10,MIN(IF($E10=1,$F10-$I10,$H10)*INDEX(Rates!$C$2:$AP$60,MATCH($B10,Rates!$A$2:$A$60,0),12),Limits!$B$9*Assets!$S10),MIN(Limits!$B$9*Assets!$S10,MAX(0,$F10-SUM($I10:S10)))),IF($E10=1,$F10-$I10,$H10)*INDEX(Rates!$C$2:$AP$60,MATCH($B10,Rates!$A$2:$A$60,0),12)))</f>
      </c>
      <c r="U10" s="2">
        <f>IF($B10="",0,IF($D10=1,IF(13&lt;=$C10,MIN(IF($E10=1,$F10-$I10,$H10)*INDEX(Rates!$C$2:$AP$60,MATCH($B10,Rates!$A$2:$A$60,0),13),Limits!$B$9*Assets!$S10),MIN(Limits!$B$9*Assets!$S10,MAX(0,$F10-SUM($I10:T10)))),IF($E10=1,$F10-$I10,$H10)*INDEX(Rates!$C$2:$AP$60,MATCH($B10,Rates!$A$2:$A$60,0),13)))</f>
      </c>
      <c r="V10" s="2">
        <f>IF($B10="",0,IF($D10=1,IF(14&lt;=$C10,MIN(IF($E10=1,$F10-$I10,$H10)*INDEX(Rates!$C$2:$AP$60,MATCH($B10,Rates!$A$2:$A$60,0),14),Limits!$B$9*Assets!$S10),MIN(Limits!$B$9*Assets!$S10,MAX(0,$F10-SUM($I10:U10)))),IF($E10=1,$F10-$I10,$H10)*INDEX(Rates!$C$2:$AP$60,MATCH($B10,Rates!$A$2:$A$60,0),14)))</f>
      </c>
      <c r="W10" s="2">
        <f>IF($B10="",0,IF($D10=1,IF(15&lt;=$C10,MIN(IF($E10=1,$F10-$I10,$H10)*INDEX(Rates!$C$2:$AP$60,MATCH($B10,Rates!$A$2:$A$60,0),15),Limits!$B$9*Assets!$S10),MIN(Limits!$B$9*Assets!$S10,MAX(0,$F10-SUM($I10:V10)))),IF($E10=1,$F10-$I10,$H10)*INDEX(Rates!$C$2:$AP$60,MATCH($B10,Rates!$A$2:$A$60,0),15)))</f>
      </c>
      <c r="X10" s="2">
        <f>IF($B10="",0,IF($D10=1,IF(16&lt;=$C10,MIN(IF($E10=1,$F10-$I10,$H10)*INDEX(Rates!$C$2:$AP$60,MATCH($B10,Rates!$A$2:$A$60,0),16),Limits!$B$9*Assets!$S10),MIN(Limits!$B$9*Assets!$S10,MAX(0,$F10-SUM($I10:W10)))),IF($E10=1,$F10-$I10,$H10)*INDEX(Rates!$C$2:$AP$60,MATCH($B10,Rates!$A$2:$A$60,0),16)))</f>
      </c>
      <c r="Y10" s="2">
        <f>IF($B10="",0,IF($D10=1,IF(17&lt;=$C10,MIN(IF($E10=1,$F10-$I10,$H10)*INDEX(Rates!$C$2:$AP$60,MATCH($B10,Rates!$A$2:$A$60,0),17),Limits!$B$9*Assets!$S10),MIN(Limits!$B$9*Assets!$S10,MAX(0,$F10-SUM($I10:X10)))),IF($E10=1,$F10-$I10,$H10)*INDEX(Rates!$C$2:$AP$60,MATCH($B10,Rates!$A$2:$A$60,0),17)))</f>
      </c>
      <c r="Z10" s="2">
        <f>IF($B10="",0,IF($D10=1,IF(18&lt;=$C10,MIN(IF($E10=1,$F10-$I10,$H10)*INDEX(Rates!$C$2:$AP$60,MATCH($B10,Rates!$A$2:$A$60,0),18),Limits!$B$9*Assets!$S10),MIN(Limits!$B$9*Assets!$S10,MAX(0,$F10-SUM($I10:Y10)))),IF($E10=1,$F10-$I10,$H10)*INDEX(Rates!$C$2:$AP$60,MATCH($B10,Rates!$A$2:$A$60,0),18)))</f>
      </c>
      <c r="AA10" s="2">
        <f>IF($B10="",0,IF($D10=1,IF(19&lt;=$C10,MIN(IF($E10=1,$F10-$I10,$H10)*INDEX(Rates!$C$2:$AP$60,MATCH($B10,Rates!$A$2:$A$60,0),19),Limits!$B$9*Assets!$S10),MIN(Limits!$B$9*Assets!$S10,MAX(0,$F10-SUM($I10:Z10)))),IF($E10=1,$F10-$I10,$H10)*INDEX(Rates!$C$2:$AP$60,MATCH($B10,Rates!$A$2:$A$60,0),19)))</f>
      </c>
      <c r="AB10" s="2">
        <f>IF($B10="",0,IF($D10=1,IF(20&lt;=$C10,MIN(IF($E10=1,$F10-$I10,$H10)*INDEX(Rates!$C$2:$AP$60,MATCH($B10,Rates!$A$2:$A$60,0),20),Limits!$B$9*Assets!$S10),MIN(Limits!$B$9*Assets!$S10,MAX(0,$F10-SUM($I10:AA10)))),IF($E10=1,$F10-$I10,$H10)*INDEX(Rates!$C$2:$AP$60,MATCH($B10,Rates!$A$2:$A$60,0),20)))</f>
      </c>
      <c r="AC10" s="2">
        <f>IF($B10="",0,IF($D10=1,IF(21&lt;=$C10,MIN(IF($E10=1,$F10-$I10,$H10)*INDEX(Rates!$C$2:$AP$60,MATCH($B10,Rates!$A$2:$A$60,0),21),Limits!$B$9*Assets!$S10),MIN(Limits!$B$9*Assets!$S10,MAX(0,$F10-SUM($I10:AB10)))),IF($E10=1,$F10-$I10,$H10)*INDEX(Rates!$C$2:$AP$60,MATCH($B10,Rates!$A$2:$A$60,0),21)))</f>
      </c>
      <c r="AD10" s="2">
        <f>IF($B10="",0,IF($D10=1,IF(22&lt;=$C10,MIN(IF($E10=1,$F10-$I10,$H10)*INDEX(Rates!$C$2:$AP$60,MATCH($B10,Rates!$A$2:$A$60,0),22),Limits!$B$9*Assets!$S10),MIN(Limits!$B$9*Assets!$S10,MAX(0,$F10-SUM($I10:AC10)))),IF($E10=1,$F10-$I10,$H10)*INDEX(Rates!$C$2:$AP$60,MATCH($B10,Rates!$A$2:$A$60,0),22)))</f>
      </c>
      <c r="AE10" s="2">
        <f>IF($B10="",0,IF($D10=1,IF(23&lt;=$C10,MIN(IF($E10=1,$F10-$I10,$H10)*INDEX(Rates!$C$2:$AP$60,MATCH($B10,Rates!$A$2:$A$60,0),23),Limits!$B$9*Assets!$S10),MIN(Limits!$B$9*Assets!$S10,MAX(0,$F10-SUM($I10:AD10)))),IF($E10=1,$F10-$I10,$H10)*INDEX(Rates!$C$2:$AP$60,MATCH($B10,Rates!$A$2:$A$60,0),23)))</f>
      </c>
      <c r="AF10" s="2">
        <f>IF($B10="",0,IF($D10=1,IF(24&lt;=$C10,MIN(IF($E10=1,$F10-$I10,$H10)*INDEX(Rates!$C$2:$AP$60,MATCH($B10,Rates!$A$2:$A$60,0),24),Limits!$B$9*Assets!$S10),MIN(Limits!$B$9*Assets!$S10,MAX(0,$F10-SUM($I10:AE10)))),IF($E10=1,$F10-$I10,$H10)*INDEX(Rates!$C$2:$AP$60,MATCH($B10,Rates!$A$2:$A$60,0),24)))</f>
      </c>
      <c r="AG10" s="2">
        <f>IF($B10="",0,IF($D10=1,IF(25&lt;=$C10,MIN(IF($E10=1,$F10-$I10,$H10)*INDEX(Rates!$C$2:$AP$60,MATCH($B10,Rates!$A$2:$A$60,0),25),Limits!$B$9*Assets!$S10),MIN(Limits!$B$9*Assets!$S10,MAX(0,$F10-SUM($I10:AF10)))),IF($E10=1,$F10-$I10,$H10)*INDEX(Rates!$C$2:$AP$60,MATCH($B10,Rates!$A$2:$A$60,0),25)))</f>
      </c>
      <c r="AH10" s="2">
        <f>IF($B10="",0,IF($D10=1,IF(26&lt;=$C10,MIN(IF($E10=1,$F10-$I10,$H10)*INDEX(Rates!$C$2:$AP$60,MATCH($B10,Rates!$A$2:$A$60,0),26),Limits!$B$9*Assets!$S10),MIN(Limits!$B$9*Assets!$S10,MAX(0,$F10-SUM($I10:AG10)))),IF($E10=1,$F10-$I10,$H10)*INDEX(Rates!$C$2:$AP$60,MATCH($B10,Rates!$A$2:$A$60,0),26)))</f>
      </c>
      <c r="AI10" s="2">
        <f>IF($B10="",0,IF($D10=1,IF(27&lt;=$C10,MIN(IF($E10=1,$F10-$I10,$H10)*INDEX(Rates!$C$2:$AP$60,MATCH($B10,Rates!$A$2:$A$60,0),27),Limits!$B$9*Assets!$S10),MIN(Limits!$B$9*Assets!$S10,MAX(0,$F10-SUM($I10:AH10)))),IF($E10=1,$F10-$I10,$H10)*INDEX(Rates!$C$2:$AP$60,MATCH($B10,Rates!$A$2:$A$60,0),27)))</f>
      </c>
      <c r="AJ10" s="2">
        <f>IF($B10="",0,IF($D10=1,IF(28&lt;=$C10,MIN(IF($E10=1,$F10-$I10,$H10)*INDEX(Rates!$C$2:$AP$60,MATCH($B10,Rates!$A$2:$A$60,0),28),Limits!$B$9*Assets!$S10),MIN(Limits!$B$9*Assets!$S10,MAX(0,$F10-SUM($I10:AI10)))),IF($E10=1,$F10-$I10,$H10)*INDEX(Rates!$C$2:$AP$60,MATCH($B10,Rates!$A$2:$A$60,0),28)))</f>
      </c>
      <c r="AK10" s="2">
        <f>IF($B10="",0,IF($D10=1,IF(29&lt;=$C10,MIN(IF($E10=1,$F10-$I10,$H10)*INDEX(Rates!$C$2:$AP$60,MATCH($B10,Rates!$A$2:$A$60,0),29),Limits!$B$9*Assets!$S10),MIN(Limits!$B$9*Assets!$S10,MAX(0,$F10-SUM($I10:AJ10)))),IF($E10=1,$F10-$I10,$H10)*INDEX(Rates!$C$2:$AP$60,MATCH($B10,Rates!$A$2:$A$60,0),29)))</f>
      </c>
      <c r="AL10" s="2">
        <f>IF($B10="",0,IF($D10=1,IF(30&lt;=$C10,MIN(IF($E10=1,$F10-$I10,$H10)*INDEX(Rates!$C$2:$AP$60,MATCH($B10,Rates!$A$2:$A$60,0),30),Limits!$B$9*Assets!$S10),MIN(Limits!$B$9*Assets!$S10,MAX(0,$F10-SUM($I10:AK10)))),IF($E10=1,$F10-$I10,$H10)*INDEX(Rates!$C$2:$AP$60,MATCH($B10,Rates!$A$2:$A$60,0),30)))</f>
      </c>
      <c r="AM10" s="2">
        <f>IF($B10="",0,IF($D10=1,IF(31&lt;=$C10,MIN(IF($E10=1,$F10-$I10,$H10)*INDEX(Rates!$C$2:$AP$60,MATCH($B10,Rates!$A$2:$A$60,0),31),Limits!$B$9*Assets!$S10),MIN(Limits!$B$9*Assets!$S10,MAX(0,$F10-SUM($I10:AL10)))),IF($E10=1,$F10-$I10,$H10)*INDEX(Rates!$C$2:$AP$60,MATCH($B10,Rates!$A$2:$A$60,0),31)))</f>
      </c>
      <c r="AN10" s="2">
        <f>IF($B10="",0,IF($D10=1,IF(32&lt;=$C10,MIN(IF($E10=1,$F10-$I10,$H10)*INDEX(Rates!$C$2:$AP$60,MATCH($B10,Rates!$A$2:$A$60,0),32),Limits!$B$9*Assets!$S10),MIN(Limits!$B$9*Assets!$S10,MAX(0,$F10-SUM($I10:AM10)))),IF($E10=1,$F10-$I10,$H10)*INDEX(Rates!$C$2:$AP$60,MATCH($B10,Rates!$A$2:$A$60,0),32)))</f>
      </c>
      <c r="AO10" s="2">
        <f>IF($B10="",0,IF($D10=1,IF(33&lt;=$C10,MIN(IF($E10=1,$F10-$I10,$H10)*INDEX(Rates!$C$2:$AP$60,MATCH($B10,Rates!$A$2:$A$60,0),33),Limits!$B$9*Assets!$S10),MIN(Limits!$B$9*Assets!$S10,MAX(0,$F10-SUM($I10:AN10)))),IF($E10=1,$F10-$I10,$H10)*INDEX(Rates!$C$2:$AP$60,MATCH($B10,Rates!$A$2:$A$60,0),33)))</f>
      </c>
      <c r="AP10" s="2">
        <f>IF($B10="",0,IF($D10=1,IF(34&lt;=$C10,MIN(IF($E10=1,$F10-$I10,$H10)*INDEX(Rates!$C$2:$AP$60,MATCH($B10,Rates!$A$2:$A$60,0),34),Limits!$B$9*Assets!$S10),MIN(Limits!$B$9*Assets!$S10,MAX(0,$F10-SUM($I10:AO10)))),IF($E10=1,$F10-$I10,$H10)*INDEX(Rates!$C$2:$AP$60,MATCH($B10,Rates!$A$2:$A$60,0),34)))</f>
      </c>
      <c r="AQ10" s="2">
        <f>IF($B10="",0,IF($D10=1,IF(35&lt;=$C10,MIN(IF($E10=1,$F10-$I10,$H10)*INDEX(Rates!$C$2:$AP$60,MATCH($B10,Rates!$A$2:$A$60,0),35),Limits!$B$9*Assets!$S10),MIN(Limits!$B$9*Assets!$S10,MAX(0,$F10-SUM($I10:AP10)))),IF($E10=1,$F10-$I10,$H10)*INDEX(Rates!$C$2:$AP$60,MATCH($B10,Rates!$A$2:$A$60,0),35)))</f>
      </c>
      <c r="AR10" s="2">
        <f>IF($B10="",0,IF($D10=1,IF(36&lt;=$C10,MIN(IF($E10=1,$F10-$I10,$H10)*INDEX(Rates!$C$2:$AP$60,MATCH($B10,Rates!$A$2:$A$60,0),36),Limits!$B$9*Assets!$S10),MIN(Limits!$B$9*Assets!$S10,MAX(0,$F10-SUM($I10:AQ10)))),IF($E10=1,$F10-$I10,$H10)*INDEX(Rates!$C$2:$AP$60,MATCH($B10,Rates!$A$2:$A$60,0),36)))</f>
      </c>
      <c r="AS10" s="2">
        <f>IF($B10="",0,IF($D10=1,IF(37&lt;=$C10,MIN(IF($E10=1,$F10-$I10,$H10)*INDEX(Rates!$C$2:$AP$60,MATCH($B10,Rates!$A$2:$A$60,0),37),Limits!$B$9*Assets!$S10),MIN(Limits!$B$9*Assets!$S10,MAX(0,$F10-SUM($I10:AR10)))),IF($E10=1,$F10-$I10,$H10)*INDEX(Rates!$C$2:$AP$60,MATCH($B10,Rates!$A$2:$A$60,0),37)))</f>
      </c>
      <c r="AT10" s="2">
        <f>IF($B10="",0,IF($D10=1,IF(38&lt;=$C10,MIN(IF($E10=1,$F10-$I10,$H10)*INDEX(Rates!$C$2:$AP$60,MATCH($B10,Rates!$A$2:$A$60,0),38),Limits!$B$9*Assets!$S10),MIN(Limits!$B$9*Assets!$S10,MAX(0,$F10-SUM($I10:AS10)))),IF($E10=1,$F10-$I10,$H10)*INDEX(Rates!$C$2:$AP$60,MATCH($B10,Rates!$A$2:$A$60,0),38)))</f>
      </c>
      <c r="AU10" s="2">
        <f>IF($B10="",0,IF($D10=1,IF(39&lt;=$C10,MIN(IF($E10=1,$F10-$I10,$H10)*INDEX(Rates!$C$2:$AP$60,MATCH($B10,Rates!$A$2:$A$60,0),39),Limits!$B$9*Assets!$S10),MIN(Limits!$B$9*Assets!$S10,MAX(0,$F10-SUM($I10:AT10)))),IF($E10=1,$F10-$I10,$H10)*INDEX(Rates!$C$2:$AP$60,MATCH($B10,Rates!$A$2:$A$60,0),39)))</f>
      </c>
      <c r="AV10" s="2">
        <f>IF($B10="",0,IF($D10=1,IF(40&lt;=$C10,MIN(IF($E10=1,$F10-$I10,$H10)*INDEX(Rates!$C$2:$AP$60,MATCH($B10,Rates!$A$2:$A$60,0),40),Limits!$B$9*Assets!$S10),MIN(Limits!$B$9*Assets!$S10,MAX(0,$F10-SUM($I10:AU10)))),IF($E10=1,$F10-$I10,$H10)*INDEX(Rates!$C$2:$AP$60,MATCH($B10,Rates!$A$2:$A$60,0),40)))</f>
      </c>
    </row>
    <row r="11" spans="1:48" x14ac:dyDescent="0.25">
      <c r="A11">
        <f>IF(Assets!A11="","",Assets!A11)</f>
      </c>
      <c r="B11">
        <f>Assets!AD11</f>
      </c>
      <c r="C11">
        <f>IF(B11="",0,INDEX(Rates!$B$2:$B$60,MATCH(B11,Rates!$A$2:$A$60,0)))</f>
      </c>
      <c r="D11">
        <f>Assets!X11</f>
      </c>
      <c r="E11">
        <f>IF(AND(D11=1,Assets!J11=1,Assets!K11=0),1,0)</f>
      </c>
      <c r="F11">
        <f>Assets!T11</f>
      </c>
      <c r="G11">
        <f>Assets!AF11+Assets!L11</f>
      </c>
      <c r="H11">
        <f>Assets!M11</f>
      </c>
      <c r="I11" s="2">
        <f>IF($B11="",0,IF($D11=1,IF(1&lt;=$C11,MIN($G11+$H11*INDEX(Rates!$C$2:$AP$60,MATCH($B11,Rates!$A$2:$A$60,0),1),Assets!$Z11),MIN($G11+$H11*INDEX(Rates!$C$2:$AP$60,MATCH($B11,Rates!$A$2:$A$60,0),1),Assets!$Z11)),$G11+$H11*INDEX(Rates!$C$2:$AP$60,MATCH($B11,Rates!$A$2:$A$60,0),1)))</f>
      </c>
      <c r="J11" s="2">
        <f>IF($B11="",0,IF($D11=1,IF(2&lt;=$C11,MIN(IF($E11=1,$F11-$I11,$H11)*INDEX(Rates!$C$2:$AP$60,MATCH($B11,Rates!$A$2:$A$60,0),2),Limits!$B$7*Assets!$S11),MIN(Limits!$B$9*Assets!$S11,MAX(0,$F11-SUM($I11:I11)))),IF($E11=1,$F11-$I11,$H11)*INDEX(Rates!$C$2:$AP$60,MATCH($B11,Rates!$A$2:$A$60,0),2)))</f>
      </c>
      <c r="K11" s="2">
        <f>IF($B11="",0,IF($D11=1,IF(3&lt;=$C11,MIN(IF($E11=1,$F11-$I11,$H11)*INDEX(Rates!$C$2:$AP$60,MATCH($B11,Rates!$A$2:$A$60,0),3),Limits!$B$8*Assets!$S11),MIN(Limits!$B$9*Assets!$S11,MAX(0,$F11-SUM($I11:J11)))),IF($E11=1,$F11-$I11,$H11)*INDEX(Rates!$C$2:$AP$60,MATCH($B11,Rates!$A$2:$A$60,0),3)))</f>
      </c>
      <c r="L11" s="2">
        <f>IF($B11="",0,IF($D11=1,IF(4&lt;=$C11,MIN(IF($E11=1,$F11-$I11,$H11)*INDEX(Rates!$C$2:$AP$60,MATCH($B11,Rates!$A$2:$A$60,0),4),Limits!$B$9*Assets!$S11),MIN(Limits!$B$9*Assets!$S11,MAX(0,$F11-SUM($I11:K11)))),IF($E11=1,$F11-$I11,$H11)*INDEX(Rates!$C$2:$AP$60,MATCH($B11,Rates!$A$2:$A$60,0),4)))</f>
      </c>
      <c r="M11" s="2">
        <f>IF($B11="",0,IF($D11=1,IF(5&lt;=$C11,MIN(IF($E11=1,$F11-$I11,$H11)*INDEX(Rates!$C$2:$AP$60,MATCH($B11,Rates!$A$2:$A$60,0),5),Limits!$B$9*Assets!$S11),MIN(Limits!$B$9*Assets!$S11,MAX(0,$F11-SUM($I11:L11)))),IF($E11=1,$F11-$I11,$H11)*INDEX(Rates!$C$2:$AP$60,MATCH($B11,Rates!$A$2:$A$60,0),5)))</f>
      </c>
      <c r="N11" s="2">
        <f>IF($B11="",0,IF($D11=1,IF(6&lt;=$C11,MIN(IF($E11=1,$F11-$I11,$H11)*INDEX(Rates!$C$2:$AP$60,MATCH($B11,Rates!$A$2:$A$60,0),6),Limits!$B$9*Assets!$S11),MIN(Limits!$B$9*Assets!$S11,MAX(0,$F11-SUM($I11:M11)))),IF($E11=1,$F11-$I11,$H11)*INDEX(Rates!$C$2:$AP$60,MATCH($B11,Rates!$A$2:$A$60,0),6)))</f>
      </c>
      <c r="O11" s="2">
        <f>IF($B11="",0,IF($D11=1,IF(7&lt;=$C11,MIN(IF($E11=1,$F11-$I11,$H11)*INDEX(Rates!$C$2:$AP$60,MATCH($B11,Rates!$A$2:$A$60,0),7),Limits!$B$9*Assets!$S11),MIN(Limits!$B$9*Assets!$S11,MAX(0,$F11-SUM($I11:N11)))),IF($E11=1,$F11-$I11,$H11)*INDEX(Rates!$C$2:$AP$60,MATCH($B11,Rates!$A$2:$A$60,0),7)))</f>
      </c>
      <c r="P11" s="2">
        <f>IF($B11="",0,IF($D11=1,IF(8&lt;=$C11,MIN(IF($E11=1,$F11-$I11,$H11)*INDEX(Rates!$C$2:$AP$60,MATCH($B11,Rates!$A$2:$A$60,0),8),Limits!$B$9*Assets!$S11),MIN(Limits!$B$9*Assets!$S11,MAX(0,$F11-SUM($I11:O11)))),IF($E11=1,$F11-$I11,$H11)*INDEX(Rates!$C$2:$AP$60,MATCH($B11,Rates!$A$2:$A$60,0),8)))</f>
      </c>
      <c r="Q11" s="2">
        <f>IF($B11="",0,IF($D11=1,IF(9&lt;=$C11,MIN(IF($E11=1,$F11-$I11,$H11)*INDEX(Rates!$C$2:$AP$60,MATCH($B11,Rates!$A$2:$A$60,0),9),Limits!$B$9*Assets!$S11),MIN(Limits!$B$9*Assets!$S11,MAX(0,$F11-SUM($I11:P11)))),IF($E11=1,$F11-$I11,$H11)*INDEX(Rates!$C$2:$AP$60,MATCH($B11,Rates!$A$2:$A$60,0),9)))</f>
      </c>
      <c r="R11" s="2">
        <f>IF($B11="",0,IF($D11=1,IF(10&lt;=$C11,MIN(IF($E11=1,$F11-$I11,$H11)*INDEX(Rates!$C$2:$AP$60,MATCH($B11,Rates!$A$2:$A$60,0),10),Limits!$B$9*Assets!$S11),MIN(Limits!$B$9*Assets!$S11,MAX(0,$F11-SUM($I11:Q11)))),IF($E11=1,$F11-$I11,$H11)*INDEX(Rates!$C$2:$AP$60,MATCH($B11,Rates!$A$2:$A$60,0),10)))</f>
      </c>
      <c r="S11" s="2">
        <f>IF($B11="",0,IF($D11=1,IF(11&lt;=$C11,MIN(IF($E11=1,$F11-$I11,$H11)*INDEX(Rates!$C$2:$AP$60,MATCH($B11,Rates!$A$2:$A$60,0),11),Limits!$B$9*Assets!$S11),MIN(Limits!$B$9*Assets!$S11,MAX(0,$F11-SUM($I11:R11)))),IF($E11=1,$F11-$I11,$H11)*INDEX(Rates!$C$2:$AP$60,MATCH($B11,Rates!$A$2:$A$60,0),11)))</f>
      </c>
      <c r="T11" s="2">
        <f>IF($B11="",0,IF($D11=1,IF(12&lt;=$C11,MIN(IF($E11=1,$F11-$I11,$H11)*INDEX(Rates!$C$2:$AP$60,MATCH($B11,Rates!$A$2:$A$60,0),12),Limits!$B$9*Assets!$S11),MIN(Limits!$B$9*Assets!$S11,MAX(0,$F11-SUM($I11:S11)))),IF($E11=1,$F11-$I11,$H11)*INDEX(Rates!$C$2:$AP$60,MATCH($B11,Rates!$A$2:$A$60,0),12)))</f>
      </c>
      <c r="U11" s="2">
        <f>IF($B11="",0,IF($D11=1,IF(13&lt;=$C11,MIN(IF($E11=1,$F11-$I11,$H11)*INDEX(Rates!$C$2:$AP$60,MATCH($B11,Rates!$A$2:$A$60,0),13),Limits!$B$9*Assets!$S11),MIN(Limits!$B$9*Assets!$S11,MAX(0,$F11-SUM($I11:T11)))),IF($E11=1,$F11-$I11,$H11)*INDEX(Rates!$C$2:$AP$60,MATCH($B11,Rates!$A$2:$A$60,0),13)))</f>
      </c>
      <c r="V11" s="2">
        <f>IF($B11="",0,IF($D11=1,IF(14&lt;=$C11,MIN(IF($E11=1,$F11-$I11,$H11)*INDEX(Rates!$C$2:$AP$60,MATCH($B11,Rates!$A$2:$A$60,0),14),Limits!$B$9*Assets!$S11),MIN(Limits!$B$9*Assets!$S11,MAX(0,$F11-SUM($I11:U11)))),IF($E11=1,$F11-$I11,$H11)*INDEX(Rates!$C$2:$AP$60,MATCH($B11,Rates!$A$2:$A$60,0),14)))</f>
      </c>
      <c r="W11" s="2">
        <f>IF($B11="",0,IF($D11=1,IF(15&lt;=$C11,MIN(IF($E11=1,$F11-$I11,$H11)*INDEX(Rates!$C$2:$AP$60,MATCH($B11,Rates!$A$2:$A$60,0),15),Limits!$B$9*Assets!$S11),MIN(Limits!$B$9*Assets!$S11,MAX(0,$F11-SUM($I11:V11)))),IF($E11=1,$F11-$I11,$H11)*INDEX(Rates!$C$2:$AP$60,MATCH($B11,Rates!$A$2:$A$60,0),15)))</f>
      </c>
      <c r="X11" s="2">
        <f>IF($B11="",0,IF($D11=1,IF(16&lt;=$C11,MIN(IF($E11=1,$F11-$I11,$H11)*INDEX(Rates!$C$2:$AP$60,MATCH($B11,Rates!$A$2:$A$60,0),16),Limits!$B$9*Assets!$S11),MIN(Limits!$B$9*Assets!$S11,MAX(0,$F11-SUM($I11:W11)))),IF($E11=1,$F11-$I11,$H11)*INDEX(Rates!$C$2:$AP$60,MATCH($B11,Rates!$A$2:$A$60,0),16)))</f>
      </c>
      <c r="Y11" s="2">
        <f>IF($B11="",0,IF($D11=1,IF(17&lt;=$C11,MIN(IF($E11=1,$F11-$I11,$H11)*INDEX(Rates!$C$2:$AP$60,MATCH($B11,Rates!$A$2:$A$60,0),17),Limits!$B$9*Assets!$S11),MIN(Limits!$B$9*Assets!$S11,MAX(0,$F11-SUM($I11:X11)))),IF($E11=1,$F11-$I11,$H11)*INDEX(Rates!$C$2:$AP$60,MATCH($B11,Rates!$A$2:$A$60,0),17)))</f>
      </c>
      <c r="Z11" s="2">
        <f>IF($B11="",0,IF($D11=1,IF(18&lt;=$C11,MIN(IF($E11=1,$F11-$I11,$H11)*INDEX(Rates!$C$2:$AP$60,MATCH($B11,Rates!$A$2:$A$60,0),18),Limits!$B$9*Assets!$S11),MIN(Limits!$B$9*Assets!$S11,MAX(0,$F11-SUM($I11:Y11)))),IF($E11=1,$F11-$I11,$H11)*INDEX(Rates!$C$2:$AP$60,MATCH($B11,Rates!$A$2:$A$60,0),18)))</f>
      </c>
      <c r="AA11" s="2">
        <f>IF($B11="",0,IF($D11=1,IF(19&lt;=$C11,MIN(IF($E11=1,$F11-$I11,$H11)*INDEX(Rates!$C$2:$AP$60,MATCH($B11,Rates!$A$2:$A$60,0),19),Limits!$B$9*Assets!$S11),MIN(Limits!$B$9*Assets!$S11,MAX(0,$F11-SUM($I11:Z11)))),IF($E11=1,$F11-$I11,$H11)*INDEX(Rates!$C$2:$AP$60,MATCH($B11,Rates!$A$2:$A$60,0),19)))</f>
      </c>
      <c r="AB11" s="2">
        <f>IF($B11="",0,IF($D11=1,IF(20&lt;=$C11,MIN(IF($E11=1,$F11-$I11,$H11)*INDEX(Rates!$C$2:$AP$60,MATCH($B11,Rates!$A$2:$A$60,0),20),Limits!$B$9*Assets!$S11),MIN(Limits!$B$9*Assets!$S11,MAX(0,$F11-SUM($I11:AA11)))),IF($E11=1,$F11-$I11,$H11)*INDEX(Rates!$C$2:$AP$60,MATCH($B11,Rates!$A$2:$A$60,0),20)))</f>
      </c>
      <c r="AC11" s="2">
        <f>IF($B11="",0,IF($D11=1,IF(21&lt;=$C11,MIN(IF($E11=1,$F11-$I11,$H11)*INDEX(Rates!$C$2:$AP$60,MATCH($B11,Rates!$A$2:$A$60,0),21),Limits!$B$9*Assets!$S11),MIN(Limits!$B$9*Assets!$S11,MAX(0,$F11-SUM($I11:AB11)))),IF($E11=1,$F11-$I11,$H11)*INDEX(Rates!$C$2:$AP$60,MATCH($B11,Rates!$A$2:$A$60,0),21)))</f>
      </c>
      <c r="AD11" s="2">
        <f>IF($B11="",0,IF($D11=1,IF(22&lt;=$C11,MIN(IF($E11=1,$F11-$I11,$H11)*INDEX(Rates!$C$2:$AP$60,MATCH($B11,Rates!$A$2:$A$60,0),22),Limits!$B$9*Assets!$S11),MIN(Limits!$B$9*Assets!$S11,MAX(0,$F11-SUM($I11:AC11)))),IF($E11=1,$F11-$I11,$H11)*INDEX(Rates!$C$2:$AP$60,MATCH($B11,Rates!$A$2:$A$60,0),22)))</f>
      </c>
      <c r="AE11" s="2">
        <f>IF($B11="",0,IF($D11=1,IF(23&lt;=$C11,MIN(IF($E11=1,$F11-$I11,$H11)*INDEX(Rates!$C$2:$AP$60,MATCH($B11,Rates!$A$2:$A$60,0),23),Limits!$B$9*Assets!$S11),MIN(Limits!$B$9*Assets!$S11,MAX(0,$F11-SUM($I11:AD11)))),IF($E11=1,$F11-$I11,$H11)*INDEX(Rates!$C$2:$AP$60,MATCH($B11,Rates!$A$2:$A$60,0),23)))</f>
      </c>
      <c r="AF11" s="2">
        <f>IF($B11="",0,IF($D11=1,IF(24&lt;=$C11,MIN(IF($E11=1,$F11-$I11,$H11)*INDEX(Rates!$C$2:$AP$60,MATCH($B11,Rates!$A$2:$A$60,0),24),Limits!$B$9*Assets!$S11),MIN(Limits!$B$9*Assets!$S11,MAX(0,$F11-SUM($I11:AE11)))),IF($E11=1,$F11-$I11,$H11)*INDEX(Rates!$C$2:$AP$60,MATCH($B11,Rates!$A$2:$A$60,0),24)))</f>
      </c>
      <c r="AG11" s="2">
        <f>IF($B11="",0,IF($D11=1,IF(25&lt;=$C11,MIN(IF($E11=1,$F11-$I11,$H11)*INDEX(Rates!$C$2:$AP$60,MATCH($B11,Rates!$A$2:$A$60,0),25),Limits!$B$9*Assets!$S11),MIN(Limits!$B$9*Assets!$S11,MAX(0,$F11-SUM($I11:AF11)))),IF($E11=1,$F11-$I11,$H11)*INDEX(Rates!$C$2:$AP$60,MATCH($B11,Rates!$A$2:$A$60,0),25)))</f>
      </c>
      <c r="AH11" s="2">
        <f>IF($B11="",0,IF($D11=1,IF(26&lt;=$C11,MIN(IF($E11=1,$F11-$I11,$H11)*INDEX(Rates!$C$2:$AP$60,MATCH($B11,Rates!$A$2:$A$60,0),26),Limits!$B$9*Assets!$S11),MIN(Limits!$B$9*Assets!$S11,MAX(0,$F11-SUM($I11:AG11)))),IF($E11=1,$F11-$I11,$H11)*INDEX(Rates!$C$2:$AP$60,MATCH($B11,Rates!$A$2:$A$60,0),26)))</f>
      </c>
      <c r="AI11" s="2">
        <f>IF($B11="",0,IF($D11=1,IF(27&lt;=$C11,MIN(IF($E11=1,$F11-$I11,$H11)*INDEX(Rates!$C$2:$AP$60,MATCH($B11,Rates!$A$2:$A$60,0),27),Limits!$B$9*Assets!$S11),MIN(Limits!$B$9*Assets!$S11,MAX(0,$F11-SUM($I11:AH11)))),IF($E11=1,$F11-$I11,$H11)*INDEX(Rates!$C$2:$AP$60,MATCH($B11,Rates!$A$2:$A$60,0),27)))</f>
      </c>
      <c r="AJ11" s="2">
        <f>IF($B11="",0,IF($D11=1,IF(28&lt;=$C11,MIN(IF($E11=1,$F11-$I11,$H11)*INDEX(Rates!$C$2:$AP$60,MATCH($B11,Rates!$A$2:$A$60,0),28),Limits!$B$9*Assets!$S11),MIN(Limits!$B$9*Assets!$S11,MAX(0,$F11-SUM($I11:AI11)))),IF($E11=1,$F11-$I11,$H11)*INDEX(Rates!$C$2:$AP$60,MATCH($B11,Rates!$A$2:$A$60,0),28)))</f>
      </c>
      <c r="AK11" s="2">
        <f>IF($B11="",0,IF($D11=1,IF(29&lt;=$C11,MIN(IF($E11=1,$F11-$I11,$H11)*INDEX(Rates!$C$2:$AP$60,MATCH($B11,Rates!$A$2:$A$60,0),29),Limits!$B$9*Assets!$S11),MIN(Limits!$B$9*Assets!$S11,MAX(0,$F11-SUM($I11:AJ11)))),IF($E11=1,$F11-$I11,$H11)*INDEX(Rates!$C$2:$AP$60,MATCH($B11,Rates!$A$2:$A$60,0),29)))</f>
      </c>
      <c r="AL11" s="2">
        <f>IF($B11="",0,IF($D11=1,IF(30&lt;=$C11,MIN(IF($E11=1,$F11-$I11,$H11)*INDEX(Rates!$C$2:$AP$60,MATCH($B11,Rates!$A$2:$A$60,0),30),Limits!$B$9*Assets!$S11),MIN(Limits!$B$9*Assets!$S11,MAX(0,$F11-SUM($I11:AK11)))),IF($E11=1,$F11-$I11,$H11)*INDEX(Rates!$C$2:$AP$60,MATCH($B11,Rates!$A$2:$A$60,0),30)))</f>
      </c>
      <c r="AM11" s="2">
        <f>IF($B11="",0,IF($D11=1,IF(31&lt;=$C11,MIN(IF($E11=1,$F11-$I11,$H11)*INDEX(Rates!$C$2:$AP$60,MATCH($B11,Rates!$A$2:$A$60,0),31),Limits!$B$9*Assets!$S11),MIN(Limits!$B$9*Assets!$S11,MAX(0,$F11-SUM($I11:AL11)))),IF($E11=1,$F11-$I11,$H11)*INDEX(Rates!$C$2:$AP$60,MATCH($B11,Rates!$A$2:$A$60,0),31)))</f>
      </c>
      <c r="AN11" s="2">
        <f>IF($B11="",0,IF($D11=1,IF(32&lt;=$C11,MIN(IF($E11=1,$F11-$I11,$H11)*INDEX(Rates!$C$2:$AP$60,MATCH($B11,Rates!$A$2:$A$60,0),32),Limits!$B$9*Assets!$S11),MIN(Limits!$B$9*Assets!$S11,MAX(0,$F11-SUM($I11:AM11)))),IF($E11=1,$F11-$I11,$H11)*INDEX(Rates!$C$2:$AP$60,MATCH($B11,Rates!$A$2:$A$60,0),32)))</f>
      </c>
      <c r="AO11" s="2">
        <f>IF($B11="",0,IF($D11=1,IF(33&lt;=$C11,MIN(IF($E11=1,$F11-$I11,$H11)*INDEX(Rates!$C$2:$AP$60,MATCH($B11,Rates!$A$2:$A$60,0),33),Limits!$B$9*Assets!$S11),MIN(Limits!$B$9*Assets!$S11,MAX(0,$F11-SUM($I11:AN11)))),IF($E11=1,$F11-$I11,$H11)*INDEX(Rates!$C$2:$AP$60,MATCH($B11,Rates!$A$2:$A$60,0),33)))</f>
      </c>
      <c r="AP11" s="2">
        <f>IF($B11="",0,IF($D11=1,IF(34&lt;=$C11,MIN(IF($E11=1,$F11-$I11,$H11)*INDEX(Rates!$C$2:$AP$60,MATCH($B11,Rates!$A$2:$A$60,0),34),Limits!$B$9*Assets!$S11),MIN(Limits!$B$9*Assets!$S11,MAX(0,$F11-SUM($I11:AO11)))),IF($E11=1,$F11-$I11,$H11)*INDEX(Rates!$C$2:$AP$60,MATCH($B11,Rates!$A$2:$A$60,0),34)))</f>
      </c>
      <c r="AQ11" s="2">
        <f>IF($B11="",0,IF($D11=1,IF(35&lt;=$C11,MIN(IF($E11=1,$F11-$I11,$H11)*INDEX(Rates!$C$2:$AP$60,MATCH($B11,Rates!$A$2:$A$60,0),35),Limits!$B$9*Assets!$S11),MIN(Limits!$B$9*Assets!$S11,MAX(0,$F11-SUM($I11:AP11)))),IF($E11=1,$F11-$I11,$H11)*INDEX(Rates!$C$2:$AP$60,MATCH($B11,Rates!$A$2:$A$60,0),35)))</f>
      </c>
      <c r="AR11" s="2">
        <f>IF($B11="",0,IF($D11=1,IF(36&lt;=$C11,MIN(IF($E11=1,$F11-$I11,$H11)*INDEX(Rates!$C$2:$AP$60,MATCH($B11,Rates!$A$2:$A$60,0),36),Limits!$B$9*Assets!$S11),MIN(Limits!$B$9*Assets!$S11,MAX(0,$F11-SUM($I11:AQ11)))),IF($E11=1,$F11-$I11,$H11)*INDEX(Rates!$C$2:$AP$60,MATCH($B11,Rates!$A$2:$A$60,0),36)))</f>
      </c>
      <c r="AS11" s="2">
        <f>IF($B11="",0,IF($D11=1,IF(37&lt;=$C11,MIN(IF($E11=1,$F11-$I11,$H11)*INDEX(Rates!$C$2:$AP$60,MATCH($B11,Rates!$A$2:$A$60,0),37),Limits!$B$9*Assets!$S11),MIN(Limits!$B$9*Assets!$S11,MAX(0,$F11-SUM($I11:AR11)))),IF($E11=1,$F11-$I11,$H11)*INDEX(Rates!$C$2:$AP$60,MATCH($B11,Rates!$A$2:$A$60,0),37)))</f>
      </c>
      <c r="AT11" s="2">
        <f>IF($B11="",0,IF($D11=1,IF(38&lt;=$C11,MIN(IF($E11=1,$F11-$I11,$H11)*INDEX(Rates!$C$2:$AP$60,MATCH($B11,Rates!$A$2:$A$60,0),38),Limits!$B$9*Assets!$S11),MIN(Limits!$B$9*Assets!$S11,MAX(0,$F11-SUM($I11:AS11)))),IF($E11=1,$F11-$I11,$H11)*INDEX(Rates!$C$2:$AP$60,MATCH($B11,Rates!$A$2:$A$60,0),38)))</f>
      </c>
      <c r="AU11" s="2">
        <f>IF($B11="",0,IF($D11=1,IF(39&lt;=$C11,MIN(IF($E11=1,$F11-$I11,$H11)*INDEX(Rates!$C$2:$AP$60,MATCH($B11,Rates!$A$2:$A$60,0),39),Limits!$B$9*Assets!$S11),MIN(Limits!$B$9*Assets!$S11,MAX(0,$F11-SUM($I11:AT11)))),IF($E11=1,$F11-$I11,$H11)*INDEX(Rates!$C$2:$AP$60,MATCH($B11,Rates!$A$2:$A$60,0),39)))</f>
      </c>
      <c r="AV11" s="2">
        <f>IF($B11="",0,IF($D11=1,IF(40&lt;=$C11,MIN(IF($E11=1,$F11-$I11,$H11)*INDEX(Rates!$C$2:$AP$60,MATCH($B11,Rates!$A$2:$A$60,0),40),Limits!$B$9*Assets!$S11),MIN(Limits!$B$9*Assets!$S11,MAX(0,$F11-SUM($I11:AU11)))),IF($E11=1,$F11-$I11,$H11)*INDEX(Rates!$C$2:$AP$60,MATCH($B11,Rates!$A$2:$A$60,0),40)))</f>
      </c>
    </row>
    <row r="12" spans="1:48" x14ac:dyDescent="0.25">
      <c r="A12">
        <f>IF(Assets!A12="","",Assets!A12)</f>
      </c>
      <c r="B12">
        <f>Assets!AD12</f>
      </c>
      <c r="C12">
        <f>IF(B12="",0,INDEX(Rates!$B$2:$B$60,MATCH(B12,Rates!$A$2:$A$60,0)))</f>
      </c>
      <c r="D12">
        <f>Assets!X12</f>
      </c>
      <c r="E12">
        <f>IF(AND(D12=1,Assets!J12=1,Assets!K12=0),1,0)</f>
      </c>
      <c r="F12">
        <f>Assets!T12</f>
      </c>
      <c r="G12">
        <f>Assets!AF12+Assets!L12</f>
      </c>
      <c r="H12">
        <f>Assets!M12</f>
      </c>
      <c r="I12" s="2">
        <f>IF($B12="",0,IF($D12=1,IF(1&lt;=$C12,MIN($G12+$H12*INDEX(Rates!$C$2:$AP$60,MATCH($B12,Rates!$A$2:$A$60,0),1),Assets!$Z12),MIN($G12+$H12*INDEX(Rates!$C$2:$AP$60,MATCH($B12,Rates!$A$2:$A$60,0),1),Assets!$Z12)),$G12+$H12*INDEX(Rates!$C$2:$AP$60,MATCH($B12,Rates!$A$2:$A$60,0),1)))</f>
      </c>
      <c r="J12" s="2">
        <f>IF($B12="",0,IF($D12=1,IF(2&lt;=$C12,MIN(IF($E12=1,$F12-$I12,$H12)*INDEX(Rates!$C$2:$AP$60,MATCH($B12,Rates!$A$2:$A$60,0),2),Limits!$B$7*Assets!$S12),MIN(Limits!$B$9*Assets!$S12,MAX(0,$F12-SUM($I12:I12)))),IF($E12=1,$F12-$I12,$H12)*INDEX(Rates!$C$2:$AP$60,MATCH($B12,Rates!$A$2:$A$60,0),2)))</f>
      </c>
      <c r="K12" s="2">
        <f>IF($B12="",0,IF($D12=1,IF(3&lt;=$C12,MIN(IF($E12=1,$F12-$I12,$H12)*INDEX(Rates!$C$2:$AP$60,MATCH($B12,Rates!$A$2:$A$60,0),3),Limits!$B$8*Assets!$S12),MIN(Limits!$B$9*Assets!$S12,MAX(0,$F12-SUM($I12:J12)))),IF($E12=1,$F12-$I12,$H12)*INDEX(Rates!$C$2:$AP$60,MATCH($B12,Rates!$A$2:$A$60,0),3)))</f>
      </c>
      <c r="L12" s="2">
        <f>IF($B12="",0,IF($D12=1,IF(4&lt;=$C12,MIN(IF($E12=1,$F12-$I12,$H12)*INDEX(Rates!$C$2:$AP$60,MATCH($B12,Rates!$A$2:$A$60,0),4),Limits!$B$9*Assets!$S12),MIN(Limits!$B$9*Assets!$S12,MAX(0,$F12-SUM($I12:K12)))),IF($E12=1,$F12-$I12,$H12)*INDEX(Rates!$C$2:$AP$60,MATCH($B12,Rates!$A$2:$A$60,0),4)))</f>
      </c>
      <c r="M12" s="2">
        <f>IF($B12="",0,IF($D12=1,IF(5&lt;=$C12,MIN(IF($E12=1,$F12-$I12,$H12)*INDEX(Rates!$C$2:$AP$60,MATCH($B12,Rates!$A$2:$A$60,0),5),Limits!$B$9*Assets!$S12),MIN(Limits!$B$9*Assets!$S12,MAX(0,$F12-SUM($I12:L12)))),IF($E12=1,$F12-$I12,$H12)*INDEX(Rates!$C$2:$AP$60,MATCH($B12,Rates!$A$2:$A$60,0),5)))</f>
      </c>
      <c r="N12" s="2">
        <f>IF($B12="",0,IF($D12=1,IF(6&lt;=$C12,MIN(IF($E12=1,$F12-$I12,$H12)*INDEX(Rates!$C$2:$AP$60,MATCH($B12,Rates!$A$2:$A$60,0),6),Limits!$B$9*Assets!$S12),MIN(Limits!$B$9*Assets!$S12,MAX(0,$F12-SUM($I12:M12)))),IF($E12=1,$F12-$I12,$H12)*INDEX(Rates!$C$2:$AP$60,MATCH($B12,Rates!$A$2:$A$60,0),6)))</f>
      </c>
      <c r="O12" s="2">
        <f>IF($B12="",0,IF($D12=1,IF(7&lt;=$C12,MIN(IF($E12=1,$F12-$I12,$H12)*INDEX(Rates!$C$2:$AP$60,MATCH($B12,Rates!$A$2:$A$60,0),7),Limits!$B$9*Assets!$S12),MIN(Limits!$B$9*Assets!$S12,MAX(0,$F12-SUM($I12:N12)))),IF($E12=1,$F12-$I12,$H12)*INDEX(Rates!$C$2:$AP$60,MATCH($B12,Rates!$A$2:$A$60,0),7)))</f>
      </c>
      <c r="P12" s="2">
        <f>IF($B12="",0,IF($D12=1,IF(8&lt;=$C12,MIN(IF($E12=1,$F12-$I12,$H12)*INDEX(Rates!$C$2:$AP$60,MATCH($B12,Rates!$A$2:$A$60,0),8),Limits!$B$9*Assets!$S12),MIN(Limits!$B$9*Assets!$S12,MAX(0,$F12-SUM($I12:O12)))),IF($E12=1,$F12-$I12,$H12)*INDEX(Rates!$C$2:$AP$60,MATCH($B12,Rates!$A$2:$A$60,0),8)))</f>
      </c>
      <c r="Q12" s="2">
        <f>IF($B12="",0,IF($D12=1,IF(9&lt;=$C12,MIN(IF($E12=1,$F12-$I12,$H12)*INDEX(Rates!$C$2:$AP$60,MATCH($B12,Rates!$A$2:$A$60,0),9),Limits!$B$9*Assets!$S12),MIN(Limits!$B$9*Assets!$S12,MAX(0,$F12-SUM($I12:P12)))),IF($E12=1,$F12-$I12,$H12)*INDEX(Rates!$C$2:$AP$60,MATCH($B12,Rates!$A$2:$A$60,0),9)))</f>
      </c>
      <c r="R12" s="2">
        <f>IF($B12="",0,IF($D12=1,IF(10&lt;=$C12,MIN(IF($E12=1,$F12-$I12,$H12)*INDEX(Rates!$C$2:$AP$60,MATCH($B12,Rates!$A$2:$A$60,0),10),Limits!$B$9*Assets!$S12),MIN(Limits!$B$9*Assets!$S12,MAX(0,$F12-SUM($I12:Q12)))),IF($E12=1,$F12-$I12,$H12)*INDEX(Rates!$C$2:$AP$60,MATCH($B12,Rates!$A$2:$A$60,0),10)))</f>
      </c>
      <c r="S12" s="2">
        <f>IF($B12="",0,IF($D12=1,IF(11&lt;=$C12,MIN(IF($E12=1,$F12-$I12,$H12)*INDEX(Rates!$C$2:$AP$60,MATCH($B12,Rates!$A$2:$A$60,0),11),Limits!$B$9*Assets!$S12),MIN(Limits!$B$9*Assets!$S12,MAX(0,$F12-SUM($I12:R12)))),IF($E12=1,$F12-$I12,$H12)*INDEX(Rates!$C$2:$AP$60,MATCH($B12,Rates!$A$2:$A$60,0),11)))</f>
      </c>
      <c r="T12" s="2">
        <f>IF($B12="",0,IF($D12=1,IF(12&lt;=$C12,MIN(IF($E12=1,$F12-$I12,$H12)*INDEX(Rates!$C$2:$AP$60,MATCH($B12,Rates!$A$2:$A$60,0),12),Limits!$B$9*Assets!$S12),MIN(Limits!$B$9*Assets!$S12,MAX(0,$F12-SUM($I12:S12)))),IF($E12=1,$F12-$I12,$H12)*INDEX(Rates!$C$2:$AP$60,MATCH($B12,Rates!$A$2:$A$60,0),12)))</f>
      </c>
      <c r="U12" s="2">
        <f>IF($B12="",0,IF($D12=1,IF(13&lt;=$C12,MIN(IF($E12=1,$F12-$I12,$H12)*INDEX(Rates!$C$2:$AP$60,MATCH($B12,Rates!$A$2:$A$60,0),13),Limits!$B$9*Assets!$S12),MIN(Limits!$B$9*Assets!$S12,MAX(0,$F12-SUM($I12:T12)))),IF($E12=1,$F12-$I12,$H12)*INDEX(Rates!$C$2:$AP$60,MATCH($B12,Rates!$A$2:$A$60,0),13)))</f>
      </c>
      <c r="V12" s="2">
        <f>IF($B12="",0,IF($D12=1,IF(14&lt;=$C12,MIN(IF($E12=1,$F12-$I12,$H12)*INDEX(Rates!$C$2:$AP$60,MATCH($B12,Rates!$A$2:$A$60,0),14),Limits!$B$9*Assets!$S12),MIN(Limits!$B$9*Assets!$S12,MAX(0,$F12-SUM($I12:U12)))),IF($E12=1,$F12-$I12,$H12)*INDEX(Rates!$C$2:$AP$60,MATCH($B12,Rates!$A$2:$A$60,0),14)))</f>
      </c>
      <c r="W12" s="2">
        <f>IF($B12="",0,IF($D12=1,IF(15&lt;=$C12,MIN(IF($E12=1,$F12-$I12,$H12)*INDEX(Rates!$C$2:$AP$60,MATCH($B12,Rates!$A$2:$A$60,0),15),Limits!$B$9*Assets!$S12),MIN(Limits!$B$9*Assets!$S12,MAX(0,$F12-SUM($I12:V12)))),IF($E12=1,$F12-$I12,$H12)*INDEX(Rates!$C$2:$AP$60,MATCH($B12,Rates!$A$2:$A$60,0),15)))</f>
      </c>
      <c r="X12" s="2">
        <f>IF($B12="",0,IF($D12=1,IF(16&lt;=$C12,MIN(IF($E12=1,$F12-$I12,$H12)*INDEX(Rates!$C$2:$AP$60,MATCH($B12,Rates!$A$2:$A$60,0),16),Limits!$B$9*Assets!$S12),MIN(Limits!$B$9*Assets!$S12,MAX(0,$F12-SUM($I12:W12)))),IF($E12=1,$F12-$I12,$H12)*INDEX(Rates!$C$2:$AP$60,MATCH($B12,Rates!$A$2:$A$60,0),16)))</f>
      </c>
      <c r="Y12" s="2">
        <f>IF($B12="",0,IF($D12=1,IF(17&lt;=$C12,MIN(IF($E12=1,$F12-$I12,$H12)*INDEX(Rates!$C$2:$AP$60,MATCH($B12,Rates!$A$2:$A$60,0),17),Limits!$B$9*Assets!$S12),MIN(Limits!$B$9*Assets!$S12,MAX(0,$F12-SUM($I12:X12)))),IF($E12=1,$F12-$I12,$H12)*INDEX(Rates!$C$2:$AP$60,MATCH($B12,Rates!$A$2:$A$60,0),17)))</f>
      </c>
      <c r="Z12" s="2">
        <f>IF($B12="",0,IF($D12=1,IF(18&lt;=$C12,MIN(IF($E12=1,$F12-$I12,$H12)*INDEX(Rates!$C$2:$AP$60,MATCH($B12,Rates!$A$2:$A$60,0),18),Limits!$B$9*Assets!$S12),MIN(Limits!$B$9*Assets!$S12,MAX(0,$F12-SUM($I12:Y12)))),IF($E12=1,$F12-$I12,$H12)*INDEX(Rates!$C$2:$AP$60,MATCH($B12,Rates!$A$2:$A$60,0),18)))</f>
      </c>
      <c r="AA12" s="2">
        <f>IF($B12="",0,IF($D12=1,IF(19&lt;=$C12,MIN(IF($E12=1,$F12-$I12,$H12)*INDEX(Rates!$C$2:$AP$60,MATCH($B12,Rates!$A$2:$A$60,0),19),Limits!$B$9*Assets!$S12),MIN(Limits!$B$9*Assets!$S12,MAX(0,$F12-SUM($I12:Z12)))),IF($E12=1,$F12-$I12,$H12)*INDEX(Rates!$C$2:$AP$60,MATCH($B12,Rates!$A$2:$A$60,0),19)))</f>
      </c>
      <c r="AB12" s="2">
        <f>IF($B12="",0,IF($D12=1,IF(20&lt;=$C12,MIN(IF($E12=1,$F12-$I12,$H12)*INDEX(Rates!$C$2:$AP$60,MATCH($B12,Rates!$A$2:$A$60,0),20),Limits!$B$9*Assets!$S12),MIN(Limits!$B$9*Assets!$S12,MAX(0,$F12-SUM($I12:AA12)))),IF($E12=1,$F12-$I12,$H12)*INDEX(Rates!$C$2:$AP$60,MATCH($B12,Rates!$A$2:$A$60,0),20)))</f>
      </c>
      <c r="AC12" s="2">
        <f>IF($B12="",0,IF($D12=1,IF(21&lt;=$C12,MIN(IF($E12=1,$F12-$I12,$H12)*INDEX(Rates!$C$2:$AP$60,MATCH($B12,Rates!$A$2:$A$60,0),21),Limits!$B$9*Assets!$S12),MIN(Limits!$B$9*Assets!$S12,MAX(0,$F12-SUM($I12:AB12)))),IF($E12=1,$F12-$I12,$H12)*INDEX(Rates!$C$2:$AP$60,MATCH($B12,Rates!$A$2:$A$60,0),21)))</f>
      </c>
      <c r="AD12" s="2">
        <f>IF($B12="",0,IF($D12=1,IF(22&lt;=$C12,MIN(IF($E12=1,$F12-$I12,$H12)*INDEX(Rates!$C$2:$AP$60,MATCH($B12,Rates!$A$2:$A$60,0),22),Limits!$B$9*Assets!$S12),MIN(Limits!$B$9*Assets!$S12,MAX(0,$F12-SUM($I12:AC12)))),IF($E12=1,$F12-$I12,$H12)*INDEX(Rates!$C$2:$AP$60,MATCH($B12,Rates!$A$2:$A$60,0),22)))</f>
      </c>
      <c r="AE12" s="2">
        <f>IF($B12="",0,IF($D12=1,IF(23&lt;=$C12,MIN(IF($E12=1,$F12-$I12,$H12)*INDEX(Rates!$C$2:$AP$60,MATCH($B12,Rates!$A$2:$A$60,0),23),Limits!$B$9*Assets!$S12),MIN(Limits!$B$9*Assets!$S12,MAX(0,$F12-SUM($I12:AD12)))),IF($E12=1,$F12-$I12,$H12)*INDEX(Rates!$C$2:$AP$60,MATCH($B12,Rates!$A$2:$A$60,0),23)))</f>
      </c>
      <c r="AF12" s="2">
        <f>IF($B12="",0,IF($D12=1,IF(24&lt;=$C12,MIN(IF($E12=1,$F12-$I12,$H12)*INDEX(Rates!$C$2:$AP$60,MATCH($B12,Rates!$A$2:$A$60,0),24),Limits!$B$9*Assets!$S12),MIN(Limits!$B$9*Assets!$S12,MAX(0,$F12-SUM($I12:AE12)))),IF($E12=1,$F12-$I12,$H12)*INDEX(Rates!$C$2:$AP$60,MATCH($B12,Rates!$A$2:$A$60,0),24)))</f>
      </c>
      <c r="AG12" s="2">
        <f>IF($B12="",0,IF($D12=1,IF(25&lt;=$C12,MIN(IF($E12=1,$F12-$I12,$H12)*INDEX(Rates!$C$2:$AP$60,MATCH($B12,Rates!$A$2:$A$60,0),25),Limits!$B$9*Assets!$S12),MIN(Limits!$B$9*Assets!$S12,MAX(0,$F12-SUM($I12:AF12)))),IF($E12=1,$F12-$I12,$H12)*INDEX(Rates!$C$2:$AP$60,MATCH($B12,Rates!$A$2:$A$60,0),25)))</f>
      </c>
      <c r="AH12" s="2">
        <f>IF($B12="",0,IF($D12=1,IF(26&lt;=$C12,MIN(IF($E12=1,$F12-$I12,$H12)*INDEX(Rates!$C$2:$AP$60,MATCH($B12,Rates!$A$2:$A$60,0),26),Limits!$B$9*Assets!$S12),MIN(Limits!$B$9*Assets!$S12,MAX(0,$F12-SUM($I12:AG12)))),IF($E12=1,$F12-$I12,$H12)*INDEX(Rates!$C$2:$AP$60,MATCH($B12,Rates!$A$2:$A$60,0),26)))</f>
      </c>
      <c r="AI12" s="2">
        <f>IF($B12="",0,IF($D12=1,IF(27&lt;=$C12,MIN(IF($E12=1,$F12-$I12,$H12)*INDEX(Rates!$C$2:$AP$60,MATCH($B12,Rates!$A$2:$A$60,0),27),Limits!$B$9*Assets!$S12),MIN(Limits!$B$9*Assets!$S12,MAX(0,$F12-SUM($I12:AH12)))),IF($E12=1,$F12-$I12,$H12)*INDEX(Rates!$C$2:$AP$60,MATCH($B12,Rates!$A$2:$A$60,0),27)))</f>
      </c>
      <c r="AJ12" s="2">
        <f>IF($B12="",0,IF($D12=1,IF(28&lt;=$C12,MIN(IF($E12=1,$F12-$I12,$H12)*INDEX(Rates!$C$2:$AP$60,MATCH($B12,Rates!$A$2:$A$60,0),28),Limits!$B$9*Assets!$S12),MIN(Limits!$B$9*Assets!$S12,MAX(0,$F12-SUM($I12:AI12)))),IF($E12=1,$F12-$I12,$H12)*INDEX(Rates!$C$2:$AP$60,MATCH($B12,Rates!$A$2:$A$60,0),28)))</f>
      </c>
      <c r="AK12" s="2">
        <f>IF($B12="",0,IF($D12=1,IF(29&lt;=$C12,MIN(IF($E12=1,$F12-$I12,$H12)*INDEX(Rates!$C$2:$AP$60,MATCH($B12,Rates!$A$2:$A$60,0),29),Limits!$B$9*Assets!$S12),MIN(Limits!$B$9*Assets!$S12,MAX(0,$F12-SUM($I12:AJ12)))),IF($E12=1,$F12-$I12,$H12)*INDEX(Rates!$C$2:$AP$60,MATCH($B12,Rates!$A$2:$A$60,0),29)))</f>
      </c>
      <c r="AL12" s="2">
        <f>IF($B12="",0,IF($D12=1,IF(30&lt;=$C12,MIN(IF($E12=1,$F12-$I12,$H12)*INDEX(Rates!$C$2:$AP$60,MATCH($B12,Rates!$A$2:$A$60,0),30),Limits!$B$9*Assets!$S12),MIN(Limits!$B$9*Assets!$S12,MAX(0,$F12-SUM($I12:AK12)))),IF($E12=1,$F12-$I12,$H12)*INDEX(Rates!$C$2:$AP$60,MATCH($B12,Rates!$A$2:$A$60,0),30)))</f>
      </c>
      <c r="AM12" s="2">
        <f>IF($B12="",0,IF($D12=1,IF(31&lt;=$C12,MIN(IF($E12=1,$F12-$I12,$H12)*INDEX(Rates!$C$2:$AP$60,MATCH($B12,Rates!$A$2:$A$60,0),31),Limits!$B$9*Assets!$S12),MIN(Limits!$B$9*Assets!$S12,MAX(0,$F12-SUM($I12:AL12)))),IF($E12=1,$F12-$I12,$H12)*INDEX(Rates!$C$2:$AP$60,MATCH($B12,Rates!$A$2:$A$60,0),31)))</f>
      </c>
      <c r="AN12" s="2">
        <f>IF($B12="",0,IF($D12=1,IF(32&lt;=$C12,MIN(IF($E12=1,$F12-$I12,$H12)*INDEX(Rates!$C$2:$AP$60,MATCH($B12,Rates!$A$2:$A$60,0),32),Limits!$B$9*Assets!$S12),MIN(Limits!$B$9*Assets!$S12,MAX(0,$F12-SUM($I12:AM12)))),IF($E12=1,$F12-$I12,$H12)*INDEX(Rates!$C$2:$AP$60,MATCH($B12,Rates!$A$2:$A$60,0),32)))</f>
      </c>
      <c r="AO12" s="2">
        <f>IF($B12="",0,IF($D12=1,IF(33&lt;=$C12,MIN(IF($E12=1,$F12-$I12,$H12)*INDEX(Rates!$C$2:$AP$60,MATCH($B12,Rates!$A$2:$A$60,0),33),Limits!$B$9*Assets!$S12),MIN(Limits!$B$9*Assets!$S12,MAX(0,$F12-SUM($I12:AN12)))),IF($E12=1,$F12-$I12,$H12)*INDEX(Rates!$C$2:$AP$60,MATCH($B12,Rates!$A$2:$A$60,0),33)))</f>
      </c>
      <c r="AP12" s="2">
        <f>IF($B12="",0,IF($D12=1,IF(34&lt;=$C12,MIN(IF($E12=1,$F12-$I12,$H12)*INDEX(Rates!$C$2:$AP$60,MATCH($B12,Rates!$A$2:$A$60,0),34),Limits!$B$9*Assets!$S12),MIN(Limits!$B$9*Assets!$S12,MAX(0,$F12-SUM($I12:AO12)))),IF($E12=1,$F12-$I12,$H12)*INDEX(Rates!$C$2:$AP$60,MATCH($B12,Rates!$A$2:$A$60,0),34)))</f>
      </c>
      <c r="AQ12" s="2">
        <f>IF($B12="",0,IF($D12=1,IF(35&lt;=$C12,MIN(IF($E12=1,$F12-$I12,$H12)*INDEX(Rates!$C$2:$AP$60,MATCH($B12,Rates!$A$2:$A$60,0),35),Limits!$B$9*Assets!$S12),MIN(Limits!$B$9*Assets!$S12,MAX(0,$F12-SUM($I12:AP12)))),IF($E12=1,$F12-$I12,$H12)*INDEX(Rates!$C$2:$AP$60,MATCH($B12,Rates!$A$2:$A$60,0),35)))</f>
      </c>
      <c r="AR12" s="2">
        <f>IF($B12="",0,IF($D12=1,IF(36&lt;=$C12,MIN(IF($E12=1,$F12-$I12,$H12)*INDEX(Rates!$C$2:$AP$60,MATCH($B12,Rates!$A$2:$A$60,0),36),Limits!$B$9*Assets!$S12),MIN(Limits!$B$9*Assets!$S12,MAX(0,$F12-SUM($I12:AQ12)))),IF($E12=1,$F12-$I12,$H12)*INDEX(Rates!$C$2:$AP$60,MATCH($B12,Rates!$A$2:$A$60,0),36)))</f>
      </c>
      <c r="AS12" s="2">
        <f>IF($B12="",0,IF($D12=1,IF(37&lt;=$C12,MIN(IF($E12=1,$F12-$I12,$H12)*INDEX(Rates!$C$2:$AP$60,MATCH($B12,Rates!$A$2:$A$60,0),37),Limits!$B$9*Assets!$S12),MIN(Limits!$B$9*Assets!$S12,MAX(0,$F12-SUM($I12:AR12)))),IF($E12=1,$F12-$I12,$H12)*INDEX(Rates!$C$2:$AP$60,MATCH($B12,Rates!$A$2:$A$60,0),37)))</f>
      </c>
      <c r="AT12" s="2">
        <f>IF($B12="",0,IF($D12=1,IF(38&lt;=$C12,MIN(IF($E12=1,$F12-$I12,$H12)*INDEX(Rates!$C$2:$AP$60,MATCH($B12,Rates!$A$2:$A$60,0),38),Limits!$B$9*Assets!$S12),MIN(Limits!$B$9*Assets!$S12,MAX(0,$F12-SUM($I12:AS12)))),IF($E12=1,$F12-$I12,$H12)*INDEX(Rates!$C$2:$AP$60,MATCH($B12,Rates!$A$2:$A$60,0),38)))</f>
      </c>
      <c r="AU12" s="2">
        <f>IF($B12="",0,IF($D12=1,IF(39&lt;=$C12,MIN(IF($E12=1,$F12-$I12,$H12)*INDEX(Rates!$C$2:$AP$60,MATCH($B12,Rates!$A$2:$A$60,0),39),Limits!$B$9*Assets!$S12),MIN(Limits!$B$9*Assets!$S12,MAX(0,$F12-SUM($I12:AT12)))),IF($E12=1,$F12-$I12,$H12)*INDEX(Rates!$C$2:$AP$60,MATCH($B12,Rates!$A$2:$A$60,0),39)))</f>
      </c>
      <c r="AV12" s="2">
        <f>IF($B12="",0,IF($D12=1,IF(40&lt;=$C12,MIN(IF($E12=1,$F12-$I12,$H12)*INDEX(Rates!$C$2:$AP$60,MATCH($B12,Rates!$A$2:$A$60,0),40),Limits!$B$9*Assets!$S12),MIN(Limits!$B$9*Assets!$S12,MAX(0,$F12-SUM($I12:AU12)))),IF($E12=1,$F12-$I12,$H12)*INDEX(Rates!$C$2:$AP$60,MATCH($B12,Rates!$A$2:$A$60,0),40)))</f>
      </c>
    </row>
    <row r="13" spans="1:48" x14ac:dyDescent="0.25">
      <c r="A13">
        <f>IF(Assets!A13="","",Assets!A13)</f>
      </c>
      <c r="B13">
        <f>Assets!AD13</f>
      </c>
      <c r="C13">
        <f>IF(B13="",0,INDEX(Rates!$B$2:$B$60,MATCH(B13,Rates!$A$2:$A$60,0)))</f>
      </c>
      <c r="D13">
        <f>Assets!X13</f>
      </c>
      <c r="E13">
        <f>IF(AND(D13=1,Assets!J13=1,Assets!K13=0),1,0)</f>
      </c>
      <c r="F13">
        <f>Assets!T13</f>
      </c>
      <c r="G13">
        <f>Assets!AF13+Assets!L13</f>
      </c>
      <c r="H13">
        <f>Assets!M13</f>
      </c>
      <c r="I13" s="2">
        <f>IF($B13="",0,IF($D13=1,IF(1&lt;=$C13,MIN($G13+$H13*INDEX(Rates!$C$2:$AP$60,MATCH($B13,Rates!$A$2:$A$60,0),1),Assets!$Z13),MIN($G13+$H13*INDEX(Rates!$C$2:$AP$60,MATCH($B13,Rates!$A$2:$A$60,0),1),Assets!$Z13)),$G13+$H13*INDEX(Rates!$C$2:$AP$60,MATCH($B13,Rates!$A$2:$A$60,0),1)))</f>
      </c>
      <c r="J13" s="2">
        <f>IF($B13="",0,IF($D13=1,IF(2&lt;=$C13,MIN(IF($E13=1,$F13-$I13,$H13)*INDEX(Rates!$C$2:$AP$60,MATCH($B13,Rates!$A$2:$A$60,0),2),Limits!$B$7*Assets!$S13),MIN(Limits!$B$9*Assets!$S13,MAX(0,$F13-SUM($I13:I13)))),IF($E13=1,$F13-$I13,$H13)*INDEX(Rates!$C$2:$AP$60,MATCH($B13,Rates!$A$2:$A$60,0),2)))</f>
      </c>
      <c r="K13" s="2">
        <f>IF($B13="",0,IF($D13=1,IF(3&lt;=$C13,MIN(IF($E13=1,$F13-$I13,$H13)*INDEX(Rates!$C$2:$AP$60,MATCH($B13,Rates!$A$2:$A$60,0),3),Limits!$B$8*Assets!$S13),MIN(Limits!$B$9*Assets!$S13,MAX(0,$F13-SUM($I13:J13)))),IF($E13=1,$F13-$I13,$H13)*INDEX(Rates!$C$2:$AP$60,MATCH($B13,Rates!$A$2:$A$60,0),3)))</f>
      </c>
      <c r="L13" s="2">
        <f>IF($B13="",0,IF($D13=1,IF(4&lt;=$C13,MIN(IF($E13=1,$F13-$I13,$H13)*INDEX(Rates!$C$2:$AP$60,MATCH($B13,Rates!$A$2:$A$60,0),4),Limits!$B$9*Assets!$S13),MIN(Limits!$B$9*Assets!$S13,MAX(0,$F13-SUM($I13:K13)))),IF($E13=1,$F13-$I13,$H13)*INDEX(Rates!$C$2:$AP$60,MATCH($B13,Rates!$A$2:$A$60,0),4)))</f>
      </c>
      <c r="M13" s="2">
        <f>IF($B13="",0,IF($D13=1,IF(5&lt;=$C13,MIN(IF($E13=1,$F13-$I13,$H13)*INDEX(Rates!$C$2:$AP$60,MATCH($B13,Rates!$A$2:$A$60,0),5),Limits!$B$9*Assets!$S13),MIN(Limits!$B$9*Assets!$S13,MAX(0,$F13-SUM($I13:L13)))),IF($E13=1,$F13-$I13,$H13)*INDEX(Rates!$C$2:$AP$60,MATCH($B13,Rates!$A$2:$A$60,0),5)))</f>
      </c>
      <c r="N13" s="2">
        <f>IF($B13="",0,IF($D13=1,IF(6&lt;=$C13,MIN(IF($E13=1,$F13-$I13,$H13)*INDEX(Rates!$C$2:$AP$60,MATCH($B13,Rates!$A$2:$A$60,0),6),Limits!$B$9*Assets!$S13),MIN(Limits!$B$9*Assets!$S13,MAX(0,$F13-SUM($I13:M13)))),IF($E13=1,$F13-$I13,$H13)*INDEX(Rates!$C$2:$AP$60,MATCH($B13,Rates!$A$2:$A$60,0),6)))</f>
      </c>
      <c r="O13" s="2">
        <f>IF($B13="",0,IF($D13=1,IF(7&lt;=$C13,MIN(IF($E13=1,$F13-$I13,$H13)*INDEX(Rates!$C$2:$AP$60,MATCH($B13,Rates!$A$2:$A$60,0),7),Limits!$B$9*Assets!$S13),MIN(Limits!$B$9*Assets!$S13,MAX(0,$F13-SUM($I13:N13)))),IF($E13=1,$F13-$I13,$H13)*INDEX(Rates!$C$2:$AP$60,MATCH($B13,Rates!$A$2:$A$60,0),7)))</f>
      </c>
      <c r="P13" s="2">
        <f>IF($B13="",0,IF($D13=1,IF(8&lt;=$C13,MIN(IF($E13=1,$F13-$I13,$H13)*INDEX(Rates!$C$2:$AP$60,MATCH($B13,Rates!$A$2:$A$60,0),8),Limits!$B$9*Assets!$S13),MIN(Limits!$B$9*Assets!$S13,MAX(0,$F13-SUM($I13:O13)))),IF($E13=1,$F13-$I13,$H13)*INDEX(Rates!$C$2:$AP$60,MATCH($B13,Rates!$A$2:$A$60,0),8)))</f>
      </c>
      <c r="Q13" s="2">
        <f>IF($B13="",0,IF($D13=1,IF(9&lt;=$C13,MIN(IF($E13=1,$F13-$I13,$H13)*INDEX(Rates!$C$2:$AP$60,MATCH($B13,Rates!$A$2:$A$60,0),9),Limits!$B$9*Assets!$S13),MIN(Limits!$B$9*Assets!$S13,MAX(0,$F13-SUM($I13:P13)))),IF($E13=1,$F13-$I13,$H13)*INDEX(Rates!$C$2:$AP$60,MATCH($B13,Rates!$A$2:$A$60,0),9)))</f>
      </c>
      <c r="R13" s="2">
        <f>IF($B13="",0,IF($D13=1,IF(10&lt;=$C13,MIN(IF($E13=1,$F13-$I13,$H13)*INDEX(Rates!$C$2:$AP$60,MATCH($B13,Rates!$A$2:$A$60,0),10),Limits!$B$9*Assets!$S13),MIN(Limits!$B$9*Assets!$S13,MAX(0,$F13-SUM($I13:Q13)))),IF($E13=1,$F13-$I13,$H13)*INDEX(Rates!$C$2:$AP$60,MATCH($B13,Rates!$A$2:$A$60,0),10)))</f>
      </c>
      <c r="S13" s="2">
        <f>IF($B13="",0,IF($D13=1,IF(11&lt;=$C13,MIN(IF($E13=1,$F13-$I13,$H13)*INDEX(Rates!$C$2:$AP$60,MATCH($B13,Rates!$A$2:$A$60,0),11),Limits!$B$9*Assets!$S13),MIN(Limits!$B$9*Assets!$S13,MAX(0,$F13-SUM($I13:R13)))),IF($E13=1,$F13-$I13,$H13)*INDEX(Rates!$C$2:$AP$60,MATCH($B13,Rates!$A$2:$A$60,0),11)))</f>
      </c>
      <c r="T13" s="2">
        <f>IF($B13="",0,IF($D13=1,IF(12&lt;=$C13,MIN(IF($E13=1,$F13-$I13,$H13)*INDEX(Rates!$C$2:$AP$60,MATCH($B13,Rates!$A$2:$A$60,0),12),Limits!$B$9*Assets!$S13),MIN(Limits!$B$9*Assets!$S13,MAX(0,$F13-SUM($I13:S13)))),IF($E13=1,$F13-$I13,$H13)*INDEX(Rates!$C$2:$AP$60,MATCH($B13,Rates!$A$2:$A$60,0),12)))</f>
      </c>
      <c r="U13" s="2">
        <f>IF($B13="",0,IF($D13=1,IF(13&lt;=$C13,MIN(IF($E13=1,$F13-$I13,$H13)*INDEX(Rates!$C$2:$AP$60,MATCH($B13,Rates!$A$2:$A$60,0),13),Limits!$B$9*Assets!$S13),MIN(Limits!$B$9*Assets!$S13,MAX(0,$F13-SUM($I13:T13)))),IF($E13=1,$F13-$I13,$H13)*INDEX(Rates!$C$2:$AP$60,MATCH($B13,Rates!$A$2:$A$60,0),13)))</f>
      </c>
      <c r="V13" s="2">
        <f>IF($B13="",0,IF($D13=1,IF(14&lt;=$C13,MIN(IF($E13=1,$F13-$I13,$H13)*INDEX(Rates!$C$2:$AP$60,MATCH($B13,Rates!$A$2:$A$60,0),14),Limits!$B$9*Assets!$S13),MIN(Limits!$B$9*Assets!$S13,MAX(0,$F13-SUM($I13:U13)))),IF($E13=1,$F13-$I13,$H13)*INDEX(Rates!$C$2:$AP$60,MATCH($B13,Rates!$A$2:$A$60,0),14)))</f>
      </c>
      <c r="W13" s="2">
        <f>IF($B13="",0,IF($D13=1,IF(15&lt;=$C13,MIN(IF($E13=1,$F13-$I13,$H13)*INDEX(Rates!$C$2:$AP$60,MATCH($B13,Rates!$A$2:$A$60,0),15),Limits!$B$9*Assets!$S13),MIN(Limits!$B$9*Assets!$S13,MAX(0,$F13-SUM($I13:V13)))),IF($E13=1,$F13-$I13,$H13)*INDEX(Rates!$C$2:$AP$60,MATCH($B13,Rates!$A$2:$A$60,0),15)))</f>
      </c>
      <c r="X13" s="2">
        <f>IF($B13="",0,IF($D13=1,IF(16&lt;=$C13,MIN(IF($E13=1,$F13-$I13,$H13)*INDEX(Rates!$C$2:$AP$60,MATCH($B13,Rates!$A$2:$A$60,0),16),Limits!$B$9*Assets!$S13),MIN(Limits!$B$9*Assets!$S13,MAX(0,$F13-SUM($I13:W13)))),IF($E13=1,$F13-$I13,$H13)*INDEX(Rates!$C$2:$AP$60,MATCH($B13,Rates!$A$2:$A$60,0),16)))</f>
      </c>
      <c r="Y13" s="2">
        <f>IF($B13="",0,IF($D13=1,IF(17&lt;=$C13,MIN(IF($E13=1,$F13-$I13,$H13)*INDEX(Rates!$C$2:$AP$60,MATCH($B13,Rates!$A$2:$A$60,0),17),Limits!$B$9*Assets!$S13),MIN(Limits!$B$9*Assets!$S13,MAX(0,$F13-SUM($I13:X13)))),IF($E13=1,$F13-$I13,$H13)*INDEX(Rates!$C$2:$AP$60,MATCH($B13,Rates!$A$2:$A$60,0),17)))</f>
      </c>
      <c r="Z13" s="2">
        <f>IF($B13="",0,IF($D13=1,IF(18&lt;=$C13,MIN(IF($E13=1,$F13-$I13,$H13)*INDEX(Rates!$C$2:$AP$60,MATCH($B13,Rates!$A$2:$A$60,0),18),Limits!$B$9*Assets!$S13),MIN(Limits!$B$9*Assets!$S13,MAX(0,$F13-SUM($I13:Y13)))),IF($E13=1,$F13-$I13,$H13)*INDEX(Rates!$C$2:$AP$60,MATCH($B13,Rates!$A$2:$A$60,0),18)))</f>
      </c>
      <c r="AA13" s="2">
        <f>IF($B13="",0,IF($D13=1,IF(19&lt;=$C13,MIN(IF($E13=1,$F13-$I13,$H13)*INDEX(Rates!$C$2:$AP$60,MATCH($B13,Rates!$A$2:$A$60,0),19),Limits!$B$9*Assets!$S13),MIN(Limits!$B$9*Assets!$S13,MAX(0,$F13-SUM($I13:Z13)))),IF($E13=1,$F13-$I13,$H13)*INDEX(Rates!$C$2:$AP$60,MATCH($B13,Rates!$A$2:$A$60,0),19)))</f>
      </c>
      <c r="AB13" s="2">
        <f>IF($B13="",0,IF($D13=1,IF(20&lt;=$C13,MIN(IF($E13=1,$F13-$I13,$H13)*INDEX(Rates!$C$2:$AP$60,MATCH($B13,Rates!$A$2:$A$60,0),20),Limits!$B$9*Assets!$S13),MIN(Limits!$B$9*Assets!$S13,MAX(0,$F13-SUM($I13:AA13)))),IF($E13=1,$F13-$I13,$H13)*INDEX(Rates!$C$2:$AP$60,MATCH($B13,Rates!$A$2:$A$60,0),20)))</f>
      </c>
      <c r="AC13" s="2">
        <f>IF($B13="",0,IF($D13=1,IF(21&lt;=$C13,MIN(IF($E13=1,$F13-$I13,$H13)*INDEX(Rates!$C$2:$AP$60,MATCH($B13,Rates!$A$2:$A$60,0),21),Limits!$B$9*Assets!$S13),MIN(Limits!$B$9*Assets!$S13,MAX(0,$F13-SUM($I13:AB13)))),IF($E13=1,$F13-$I13,$H13)*INDEX(Rates!$C$2:$AP$60,MATCH($B13,Rates!$A$2:$A$60,0),21)))</f>
      </c>
      <c r="AD13" s="2">
        <f>IF($B13="",0,IF($D13=1,IF(22&lt;=$C13,MIN(IF($E13=1,$F13-$I13,$H13)*INDEX(Rates!$C$2:$AP$60,MATCH($B13,Rates!$A$2:$A$60,0),22),Limits!$B$9*Assets!$S13),MIN(Limits!$B$9*Assets!$S13,MAX(0,$F13-SUM($I13:AC13)))),IF($E13=1,$F13-$I13,$H13)*INDEX(Rates!$C$2:$AP$60,MATCH($B13,Rates!$A$2:$A$60,0),22)))</f>
      </c>
      <c r="AE13" s="2">
        <f>IF($B13="",0,IF($D13=1,IF(23&lt;=$C13,MIN(IF($E13=1,$F13-$I13,$H13)*INDEX(Rates!$C$2:$AP$60,MATCH($B13,Rates!$A$2:$A$60,0),23),Limits!$B$9*Assets!$S13),MIN(Limits!$B$9*Assets!$S13,MAX(0,$F13-SUM($I13:AD13)))),IF($E13=1,$F13-$I13,$H13)*INDEX(Rates!$C$2:$AP$60,MATCH($B13,Rates!$A$2:$A$60,0),23)))</f>
      </c>
      <c r="AF13" s="2">
        <f>IF($B13="",0,IF($D13=1,IF(24&lt;=$C13,MIN(IF($E13=1,$F13-$I13,$H13)*INDEX(Rates!$C$2:$AP$60,MATCH($B13,Rates!$A$2:$A$60,0),24),Limits!$B$9*Assets!$S13),MIN(Limits!$B$9*Assets!$S13,MAX(0,$F13-SUM($I13:AE13)))),IF($E13=1,$F13-$I13,$H13)*INDEX(Rates!$C$2:$AP$60,MATCH($B13,Rates!$A$2:$A$60,0),24)))</f>
      </c>
      <c r="AG13" s="2">
        <f>IF($B13="",0,IF($D13=1,IF(25&lt;=$C13,MIN(IF($E13=1,$F13-$I13,$H13)*INDEX(Rates!$C$2:$AP$60,MATCH($B13,Rates!$A$2:$A$60,0),25),Limits!$B$9*Assets!$S13),MIN(Limits!$B$9*Assets!$S13,MAX(0,$F13-SUM($I13:AF13)))),IF($E13=1,$F13-$I13,$H13)*INDEX(Rates!$C$2:$AP$60,MATCH($B13,Rates!$A$2:$A$60,0),25)))</f>
      </c>
      <c r="AH13" s="2">
        <f>IF($B13="",0,IF($D13=1,IF(26&lt;=$C13,MIN(IF($E13=1,$F13-$I13,$H13)*INDEX(Rates!$C$2:$AP$60,MATCH($B13,Rates!$A$2:$A$60,0),26),Limits!$B$9*Assets!$S13),MIN(Limits!$B$9*Assets!$S13,MAX(0,$F13-SUM($I13:AG13)))),IF($E13=1,$F13-$I13,$H13)*INDEX(Rates!$C$2:$AP$60,MATCH($B13,Rates!$A$2:$A$60,0),26)))</f>
      </c>
      <c r="AI13" s="2">
        <f>IF($B13="",0,IF($D13=1,IF(27&lt;=$C13,MIN(IF($E13=1,$F13-$I13,$H13)*INDEX(Rates!$C$2:$AP$60,MATCH($B13,Rates!$A$2:$A$60,0),27),Limits!$B$9*Assets!$S13),MIN(Limits!$B$9*Assets!$S13,MAX(0,$F13-SUM($I13:AH13)))),IF($E13=1,$F13-$I13,$H13)*INDEX(Rates!$C$2:$AP$60,MATCH($B13,Rates!$A$2:$A$60,0),27)))</f>
      </c>
      <c r="AJ13" s="2">
        <f>IF($B13="",0,IF($D13=1,IF(28&lt;=$C13,MIN(IF($E13=1,$F13-$I13,$H13)*INDEX(Rates!$C$2:$AP$60,MATCH($B13,Rates!$A$2:$A$60,0),28),Limits!$B$9*Assets!$S13),MIN(Limits!$B$9*Assets!$S13,MAX(0,$F13-SUM($I13:AI13)))),IF($E13=1,$F13-$I13,$H13)*INDEX(Rates!$C$2:$AP$60,MATCH($B13,Rates!$A$2:$A$60,0),28)))</f>
      </c>
      <c r="AK13" s="2">
        <f>IF($B13="",0,IF($D13=1,IF(29&lt;=$C13,MIN(IF($E13=1,$F13-$I13,$H13)*INDEX(Rates!$C$2:$AP$60,MATCH($B13,Rates!$A$2:$A$60,0),29),Limits!$B$9*Assets!$S13),MIN(Limits!$B$9*Assets!$S13,MAX(0,$F13-SUM($I13:AJ13)))),IF($E13=1,$F13-$I13,$H13)*INDEX(Rates!$C$2:$AP$60,MATCH($B13,Rates!$A$2:$A$60,0),29)))</f>
      </c>
      <c r="AL13" s="2">
        <f>IF($B13="",0,IF($D13=1,IF(30&lt;=$C13,MIN(IF($E13=1,$F13-$I13,$H13)*INDEX(Rates!$C$2:$AP$60,MATCH($B13,Rates!$A$2:$A$60,0),30),Limits!$B$9*Assets!$S13),MIN(Limits!$B$9*Assets!$S13,MAX(0,$F13-SUM($I13:AK13)))),IF($E13=1,$F13-$I13,$H13)*INDEX(Rates!$C$2:$AP$60,MATCH($B13,Rates!$A$2:$A$60,0),30)))</f>
      </c>
      <c r="AM13" s="2">
        <f>IF($B13="",0,IF($D13=1,IF(31&lt;=$C13,MIN(IF($E13=1,$F13-$I13,$H13)*INDEX(Rates!$C$2:$AP$60,MATCH($B13,Rates!$A$2:$A$60,0),31),Limits!$B$9*Assets!$S13),MIN(Limits!$B$9*Assets!$S13,MAX(0,$F13-SUM($I13:AL13)))),IF($E13=1,$F13-$I13,$H13)*INDEX(Rates!$C$2:$AP$60,MATCH($B13,Rates!$A$2:$A$60,0),31)))</f>
      </c>
      <c r="AN13" s="2">
        <f>IF($B13="",0,IF($D13=1,IF(32&lt;=$C13,MIN(IF($E13=1,$F13-$I13,$H13)*INDEX(Rates!$C$2:$AP$60,MATCH($B13,Rates!$A$2:$A$60,0),32),Limits!$B$9*Assets!$S13),MIN(Limits!$B$9*Assets!$S13,MAX(0,$F13-SUM($I13:AM13)))),IF($E13=1,$F13-$I13,$H13)*INDEX(Rates!$C$2:$AP$60,MATCH($B13,Rates!$A$2:$A$60,0),32)))</f>
      </c>
      <c r="AO13" s="2">
        <f>IF($B13="",0,IF($D13=1,IF(33&lt;=$C13,MIN(IF($E13=1,$F13-$I13,$H13)*INDEX(Rates!$C$2:$AP$60,MATCH($B13,Rates!$A$2:$A$60,0),33),Limits!$B$9*Assets!$S13),MIN(Limits!$B$9*Assets!$S13,MAX(0,$F13-SUM($I13:AN13)))),IF($E13=1,$F13-$I13,$H13)*INDEX(Rates!$C$2:$AP$60,MATCH($B13,Rates!$A$2:$A$60,0),33)))</f>
      </c>
      <c r="AP13" s="2">
        <f>IF($B13="",0,IF($D13=1,IF(34&lt;=$C13,MIN(IF($E13=1,$F13-$I13,$H13)*INDEX(Rates!$C$2:$AP$60,MATCH($B13,Rates!$A$2:$A$60,0),34),Limits!$B$9*Assets!$S13),MIN(Limits!$B$9*Assets!$S13,MAX(0,$F13-SUM($I13:AO13)))),IF($E13=1,$F13-$I13,$H13)*INDEX(Rates!$C$2:$AP$60,MATCH($B13,Rates!$A$2:$A$60,0),34)))</f>
      </c>
      <c r="AQ13" s="2">
        <f>IF($B13="",0,IF($D13=1,IF(35&lt;=$C13,MIN(IF($E13=1,$F13-$I13,$H13)*INDEX(Rates!$C$2:$AP$60,MATCH($B13,Rates!$A$2:$A$60,0),35),Limits!$B$9*Assets!$S13),MIN(Limits!$B$9*Assets!$S13,MAX(0,$F13-SUM($I13:AP13)))),IF($E13=1,$F13-$I13,$H13)*INDEX(Rates!$C$2:$AP$60,MATCH($B13,Rates!$A$2:$A$60,0),35)))</f>
      </c>
      <c r="AR13" s="2">
        <f>IF($B13="",0,IF($D13=1,IF(36&lt;=$C13,MIN(IF($E13=1,$F13-$I13,$H13)*INDEX(Rates!$C$2:$AP$60,MATCH($B13,Rates!$A$2:$A$60,0),36),Limits!$B$9*Assets!$S13),MIN(Limits!$B$9*Assets!$S13,MAX(0,$F13-SUM($I13:AQ13)))),IF($E13=1,$F13-$I13,$H13)*INDEX(Rates!$C$2:$AP$60,MATCH($B13,Rates!$A$2:$A$60,0),36)))</f>
      </c>
      <c r="AS13" s="2">
        <f>IF($B13="",0,IF($D13=1,IF(37&lt;=$C13,MIN(IF($E13=1,$F13-$I13,$H13)*INDEX(Rates!$C$2:$AP$60,MATCH($B13,Rates!$A$2:$A$60,0),37),Limits!$B$9*Assets!$S13),MIN(Limits!$B$9*Assets!$S13,MAX(0,$F13-SUM($I13:AR13)))),IF($E13=1,$F13-$I13,$H13)*INDEX(Rates!$C$2:$AP$60,MATCH($B13,Rates!$A$2:$A$60,0),37)))</f>
      </c>
      <c r="AT13" s="2">
        <f>IF($B13="",0,IF($D13=1,IF(38&lt;=$C13,MIN(IF($E13=1,$F13-$I13,$H13)*INDEX(Rates!$C$2:$AP$60,MATCH($B13,Rates!$A$2:$A$60,0),38),Limits!$B$9*Assets!$S13),MIN(Limits!$B$9*Assets!$S13,MAX(0,$F13-SUM($I13:AS13)))),IF($E13=1,$F13-$I13,$H13)*INDEX(Rates!$C$2:$AP$60,MATCH($B13,Rates!$A$2:$A$60,0),38)))</f>
      </c>
      <c r="AU13" s="2">
        <f>IF($B13="",0,IF($D13=1,IF(39&lt;=$C13,MIN(IF($E13=1,$F13-$I13,$H13)*INDEX(Rates!$C$2:$AP$60,MATCH($B13,Rates!$A$2:$A$60,0),39),Limits!$B$9*Assets!$S13),MIN(Limits!$B$9*Assets!$S13,MAX(0,$F13-SUM($I13:AT13)))),IF($E13=1,$F13-$I13,$H13)*INDEX(Rates!$C$2:$AP$60,MATCH($B13,Rates!$A$2:$A$60,0),39)))</f>
      </c>
      <c r="AV13" s="2">
        <f>IF($B13="",0,IF($D13=1,IF(40&lt;=$C13,MIN(IF($E13=1,$F13-$I13,$H13)*INDEX(Rates!$C$2:$AP$60,MATCH($B13,Rates!$A$2:$A$60,0),40),Limits!$B$9*Assets!$S13),MIN(Limits!$B$9*Assets!$S13,MAX(0,$F13-SUM($I13:AU13)))),IF($E13=1,$F13-$I13,$H13)*INDEX(Rates!$C$2:$AP$60,MATCH($B13,Rates!$A$2:$A$60,0),40)))</f>
      </c>
    </row>
    <row r="14" spans="1:48" x14ac:dyDescent="0.25">
      <c r="A14">
        <f>IF(Assets!A14="","",Assets!A14)</f>
      </c>
      <c r="B14">
        <f>Assets!AD14</f>
      </c>
      <c r="C14">
        <f>IF(B14="",0,INDEX(Rates!$B$2:$B$60,MATCH(B14,Rates!$A$2:$A$60,0)))</f>
      </c>
      <c r="D14">
        <f>Assets!X14</f>
      </c>
      <c r="E14">
        <f>IF(AND(D14=1,Assets!J14=1,Assets!K14=0),1,0)</f>
      </c>
      <c r="F14">
        <f>Assets!T14</f>
      </c>
      <c r="G14">
        <f>Assets!AF14+Assets!L14</f>
      </c>
      <c r="H14">
        <f>Assets!M14</f>
      </c>
      <c r="I14" s="2">
        <f>IF($B14="",0,IF($D14=1,IF(1&lt;=$C14,MIN($G14+$H14*INDEX(Rates!$C$2:$AP$60,MATCH($B14,Rates!$A$2:$A$60,0),1),Assets!$Z14),MIN($G14+$H14*INDEX(Rates!$C$2:$AP$60,MATCH($B14,Rates!$A$2:$A$60,0),1),Assets!$Z14)),$G14+$H14*INDEX(Rates!$C$2:$AP$60,MATCH($B14,Rates!$A$2:$A$60,0),1)))</f>
      </c>
      <c r="J14" s="2">
        <f>IF($B14="",0,IF($D14=1,IF(2&lt;=$C14,MIN(IF($E14=1,$F14-$I14,$H14)*INDEX(Rates!$C$2:$AP$60,MATCH($B14,Rates!$A$2:$A$60,0),2),Limits!$B$7*Assets!$S14),MIN(Limits!$B$9*Assets!$S14,MAX(0,$F14-SUM($I14:I14)))),IF($E14=1,$F14-$I14,$H14)*INDEX(Rates!$C$2:$AP$60,MATCH($B14,Rates!$A$2:$A$60,0),2)))</f>
      </c>
      <c r="K14" s="2">
        <f>IF($B14="",0,IF($D14=1,IF(3&lt;=$C14,MIN(IF($E14=1,$F14-$I14,$H14)*INDEX(Rates!$C$2:$AP$60,MATCH($B14,Rates!$A$2:$A$60,0),3),Limits!$B$8*Assets!$S14),MIN(Limits!$B$9*Assets!$S14,MAX(0,$F14-SUM($I14:J14)))),IF($E14=1,$F14-$I14,$H14)*INDEX(Rates!$C$2:$AP$60,MATCH($B14,Rates!$A$2:$A$60,0),3)))</f>
      </c>
      <c r="L14" s="2">
        <f>IF($B14="",0,IF($D14=1,IF(4&lt;=$C14,MIN(IF($E14=1,$F14-$I14,$H14)*INDEX(Rates!$C$2:$AP$60,MATCH($B14,Rates!$A$2:$A$60,0),4),Limits!$B$9*Assets!$S14),MIN(Limits!$B$9*Assets!$S14,MAX(0,$F14-SUM($I14:K14)))),IF($E14=1,$F14-$I14,$H14)*INDEX(Rates!$C$2:$AP$60,MATCH($B14,Rates!$A$2:$A$60,0),4)))</f>
      </c>
      <c r="M14" s="2">
        <f>IF($B14="",0,IF($D14=1,IF(5&lt;=$C14,MIN(IF($E14=1,$F14-$I14,$H14)*INDEX(Rates!$C$2:$AP$60,MATCH($B14,Rates!$A$2:$A$60,0),5),Limits!$B$9*Assets!$S14),MIN(Limits!$B$9*Assets!$S14,MAX(0,$F14-SUM($I14:L14)))),IF($E14=1,$F14-$I14,$H14)*INDEX(Rates!$C$2:$AP$60,MATCH($B14,Rates!$A$2:$A$60,0),5)))</f>
      </c>
      <c r="N14" s="2">
        <f>IF($B14="",0,IF($D14=1,IF(6&lt;=$C14,MIN(IF($E14=1,$F14-$I14,$H14)*INDEX(Rates!$C$2:$AP$60,MATCH($B14,Rates!$A$2:$A$60,0),6),Limits!$B$9*Assets!$S14),MIN(Limits!$B$9*Assets!$S14,MAX(0,$F14-SUM($I14:M14)))),IF($E14=1,$F14-$I14,$H14)*INDEX(Rates!$C$2:$AP$60,MATCH($B14,Rates!$A$2:$A$60,0),6)))</f>
      </c>
      <c r="O14" s="2">
        <f>IF($B14="",0,IF($D14=1,IF(7&lt;=$C14,MIN(IF($E14=1,$F14-$I14,$H14)*INDEX(Rates!$C$2:$AP$60,MATCH($B14,Rates!$A$2:$A$60,0),7),Limits!$B$9*Assets!$S14),MIN(Limits!$B$9*Assets!$S14,MAX(0,$F14-SUM($I14:N14)))),IF($E14=1,$F14-$I14,$H14)*INDEX(Rates!$C$2:$AP$60,MATCH($B14,Rates!$A$2:$A$60,0),7)))</f>
      </c>
      <c r="P14" s="2">
        <f>IF($B14="",0,IF($D14=1,IF(8&lt;=$C14,MIN(IF($E14=1,$F14-$I14,$H14)*INDEX(Rates!$C$2:$AP$60,MATCH($B14,Rates!$A$2:$A$60,0),8),Limits!$B$9*Assets!$S14),MIN(Limits!$B$9*Assets!$S14,MAX(0,$F14-SUM($I14:O14)))),IF($E14=1,$F14-$I14,$H14)*INDEX(Rates!$C$2:$AP$60,MATCH($B14,Rates!$A$2:$A$60,0),8)))</f>
      </c>
      <c r="Q14" s="2">
        <f>IF($B14="",0,IF($D14=1,IF(9&lt;=$C14,MIN(IF($E14=1,$F14-$I14,$H14)*INDEX(Rates!$C$2:$AP$60,MATCH($B14,Rates!$A$2:$A$60,0),9),Limits!$B$9*Assets!$S14),MIN(Limits!$B$9*Assets!$S14,MAX(0,$F14-SUM($I14:P14)))),IF($E14=1,$F14-$I14,$H14)*INDEX(Rates!$C$2:$AP$60,MATCH($B14,Rates!$A$2:$A$60,0),9)))</f>
      </c>
      <c r="R14" s="2">
        <f>IF($B14="",0,IF($D14=1,IF(10&lt;=$C14,MIN(IF($E14=1,$F14-$I14,$H14)*INDEX(Rates!$C$2:$AP$60,MATCH($B14,Rates!$A$2:$A$60,0),10),Limits!$B$9*Assets!$S14),MIN(Limits!$B$9*Assets!$S14,MAX(0,$F14-SUM($I14:Q14)))),IF($E14=1,$F14-$I14,$H14)*INDEX(Rates!$C$2:$AP$60,MATCH($B14,Rates!$A$2:$A$60,0),10)))</f>
      </c>
      <c r="S14" s="2">
        <f>IF($B14="",0,IF($D14=1,IF(11&lt;=$C14,MIN(IF($E14=1,$F14-$I14,$H14)*INDEX(Rates!$C$2:$AP$60,MATCH($B14,Rates!$A$2:$A$60,0),11),Limits!$B$9*Assets!$S14),MIN(Limits!$B$9*Assets!$S14,MAX(0,$F14-SUM($I14:R14)))),IF($E14=1,$F14-$I14,$H14)*INDEX(Rates!$C$2:$AP$60,MATCH($B14,Rates!$A$2:$A$60,0),11)))</f>
      </c>
      <c r="T14" s="2">
        <f>IF($B14="",0,IF($D14=1,IF(12&lt;=$C14,MIN(IF($E14=1,$F14-$I14,$H14)*INDEX(Rates!$C$2:$AP$60,MATCH($B14,Rates!$A$2:$A$60,0),12),Limits!$B$9*Assets!$S14),MIN(Limits!$B$9*Assets!$S14,MAX(0,$F14-SUM($I14:S14)))),IF($E14=1,$F14-$I14,$H14)*INDEX(Rates!$C$2:$AP$60,MATCH($B14,Rates!$A$2:$A$60,0),12)))</f>
      </c>
      <c r="U14" s="2">
        <f>IF($B14="",0,IF($D14=1,IF(13&lt;=$C14,MIN(IF($E14=1,$F14-$I14,$H14)*INDEX(Rates!$C$2:$AP$60,MATCH($B14,Rates!$A$2:$A$60,0),13),Limits!$B$9*Assets!$S14),MIN(Limits!$B$9*Assets!$S14,MAX(0,$F14-SUM($I14:T14)))),IF($E14=1,$F14-$I14,$H14)*INDEX(Rates!$C$2:$AP$60,MATCH($B14,Rates!$A$2:$A$60,0),13)))</f>
      </c>
      <c r="V14" s="2">
        <f>IF($B14="",0,IF($D14=1,IF(14&lt;=$C14,MIN(IF($E14=1,$F14-$I14,$H14)*INDEX(Rates!$C$2:$AP$60,MATCH($B14,Rates!$A$2:$A$60,0),14),Limits!$B$9*Assets!$S14),MIN(Limits!$B$9*Assets!$S14,MAX(0,$F14-SUM($I14:U14)))),IF($E14=1,$F14-$I14,$H14)*INDEX(Rates!$C$2:$AP$60,MATCH($B14,Rates!$A$2:$A$60,0),14)))</f>
      </c>
      <c r="W14" s="2">
        <f>IF($B14="",0,IF($D14=1,IF(15&lt;=$C14,MIN(IF($E14=1,$F14-$I14,$H14)*INDEX(Rates!$C$2:$AP$60,MATCH($B14,Rates!$A$2:$A$60,0),15),Limits!$B$9*Assets!$S14),MIN(Limits!$B$9*Assets!$S14,MAX(0,$F14-SUM($I14:V14)))),IF($E14=1,$F14-$I14,$H14)*INDEX(Rates!$C$2:$AP$60,MATCH($B14,Rates!$A$2:$A$60,0),15)))</f>
      </c>
      <c r="X14" s="2">
        <f>IF($B14="",0,IF($D14=1,IF(16&lt;=$C14,MIN(IF($E14=1,$F14-$I14,$H14)*INDEX(Rates!$C$2:$AP$60,MATCH($B14,Rates!$A$2:$A$60,0),16),Limits!$B$9*Assets!$S14),MIN(Limits!$B$9*Assets!$S14,MAX(0,$F14-SUM($I14:W14)))),IF($E14=1,$F14-$I14,$H14)*INDEX(Rates!$C$2:$AP$60,MATCH($B14,Rates!$A$2:$A$60,0),16)))</f>
      </c>
      <c r="Y14" s="2">
        <f>IF($B14="",0,IF($D14=1,IF(17&lt;=$C14,MIN(IF($E14=1,$F14-$I14,$H14)*INDEX(Rates!$C$2:$AP$60,MATCH($B14,Rates!$A$2:$A$60,0),17),Limits!$B$9*Assets!$S14),MIN(Limits!$B$9*Assets!$S14,MAX(0,$F14-SUM($I14:X14)))),IF($E14=1,$F14-$I14,$H14)*INDEX(Rates!$C$2:$AP$60,MATCH($B14,Rates!$A$2:$A$60,0),17)))</f>
      </c>
      <c r="Z14" s="2">
        <f>IF($B14="",0,IF($D14=1,IF(18&lt;=$C14,MIN(IF($E14=1,$F14-$I14,$H14)*INDEX(Rates!$C$2:$AP$60,MATCH($B14,Rates!$A$2:$A$60,0),18),Limits!$B$9*Assets!$S14),MIN(Limits!$B$9*Assets!$S14,MAX(0,$F14-SUM($I14:Y14)))),IF($E14=1,$F14-$I14,$H14)*INDEX(Rates!$C$2:$AP$60,MATCH($B14,Rates!$A$2:$A$60,0),18)))</f>
      </c>
      <c r="AA14" s="2">
        <f>IF($B14="",0,IF($D14=1,IF(19&lt;=$C14,MIN(IF($E14=1,$F14-$I14,$H14)*INDEX(Rates!$C$2:$AP$60,MATCH($B14,Rates!$A$2:$A$60,0),19),Limits!$B$9*Assets!$S14),MIN(Limits!$B$9*Assets!$S14,MAX(0,$F14-SUM($I14:Z14)))),IF($E14=1,$F14-$I14,$H14)*INDEX(Rates!$C$2:$AP$60,MATCH($B14,Rates!$A$2:$A$60,0),19)))</f>
      </c>
      <c r="AB14" s="2">
        <f>IF($B14="",0,IF($D14=1,IF(20&lt;=$C14,MIN(IF($E14=1,$F14-$I14,$H14)*INDEX(Rates!$C$2:$AP$60,MATCH($B14,Rates!$A$2:$A$60,0),20),Limits!$B$9*Assets!$S14),MIN(Limits!$B$9*Assets!$S14,MAX(0,$F14-SUM($I14:AA14)))),IF($E14=1,$F14-$I14,$H14)*INDEX(Rates!$C$2:$AP$60,MATCH($B14,Rates!$A$2:$A$60,0),20)))</f>
      </c>
      <c r="AC14" s="2">
        <f>IF($B14="",0,IF($D14=1,IF(21&lt;=$C14,MIN(IF($E14=1,$F14-$I14,$H14)*INDEX(Rates!$C$2:$AP$60,MATCH($B14,Rates!$A$2:$A$60,0),21),Limits!$B$9*Assets!$S14),MIN(Limits!$B$9*Assets!$S14,MAX(0,$F14-SUM($I14:AB14)))),IF($E14=1,$F14-$I14,$H14)*INDEX(Rates!$C$2:$AP$60,MATCH($B14,Rates!$A$2:$A$60,0),21)))</f>
      </c>
      <c r="AD14" s="2">
        <f>IF($B14="",0,IF($D14=1,IF(22&lt;=$C14,MIN(IF($E14=1,$F14-$I14,$H14)*INDEX(Rates!$C$2:$AP$60,MATCH($B14,Rates!$A$2:$A$60,0),22),Limits!$B$9*Assets!$S14),MIN(Limits!$B$9*Assets!$S14,MAX(0,$F14-SUM($I14:AC14)))),IF($E14=1,$F14-$I14,$H14)*INDEX(Rates!$C$2:$AP$60,MATCH($B14,Rates!$A$2:$A$60,0),22)))</f>
      </c>
      <c r="AE14" s="2">
        <f>IF($B14="",0,IF($D14=1,IF(23&lt;=$C14,MIN(IF($E14=1,$F14-$I14,$H14)*INDEX(Rates!$C$2:$AP$60,MATCH($B14,Rates!$A$2:$A$60,0),23),Limits!$B$9*Assets!$S14),MIN(Limits!$B$9*Assets!$S14,MAX(0,$F14-SUM($I14:AD14)))),IF($E14=1,$F14-$I14,$H14)*INDEX(Rates!$C$2:$AP$60,MATCH($B14,Rates!$A$2:$A$60,0),23)))</f>
      </c>
      <c r="AF14" s="2">
        <f>IF($B14="",0,IF($D14=1,IF(24&lt;=$C14,MIN(IF($E14=1,$F14-$I14,$H14)*INDEX(Rates!$C$2:$AP$60,MATCH($B14,Rates!$A$2:$A$60,0),24),Limits!$B$9*Assets!$S14),MIN(Limits!$B$9*Assets!$S14,MAX(0,$F14-SUM($I14:AE14)))),IF($E14=1,$F14-$I14,$H14)*INDEX(Rates!$C$2:$AP$60,MATCH($B14,Rates!$A$2:$A$60,0),24)))</f>
      </c>
      <c r="AG14" s="2">
        <f>IF($B14="",0,IF($D14=1,IF(25&lt;=$C14,MIN(IF($E14=1,$F14-$I14,$H14)*INDEX(Rates!$C$2:$AP$60,MATCH($B14,Rates!$A$2:$A$60,0),25),Limits!$B$9*Assets!$S14),MIN(Limits!$B$9*Assets!$S14,MAX(0,$F14-SUM($I14:AF14)))),IF($E14=1,$F14-$I14,$H14)*INDEX(Rates!$C$2:$AP$60,MATCH($B14,Rates!$A$2:$A$60,0),25)))</f>
      </c>
      <c r="AH14" s="2">
        <f>IF($B14="",0,IF($D14=1,IF(26&lt;=$C14,MIN(IF($E14=1,$F14-$I14,$H14)*INDEX(Rates!$C$2:$AP$60,MATCH($B14,Rates!$A$2:$A$60,0),26),Limits!$B$9*Assets!$S14),MIN(Limits!$B$9*Assets!$S14,MAX(0,$F14-SUM($I14:AG14)))),IF($E14=1,$F14-$I14,$H14)*INDEX(Rates!$C$2:$AP$60,MATCH($B14,Rates!$A$2:$A$60,0),26)))</f>
      </c>
      <c r="AI14" s="2">
        <f>IF($B14="",0,IF($D14=1,IF(27&lt;=$C14,MIN(IF($E14=1,$F14-$I14,$H14)*INDEX(Rates!$C$2:$AP$60,MATCH($B14,Rates!$A$2:$A$60,0),27),Limits!$B$9*Assets!$S14),MIN(Limits!$B$9*Assets!$S14,MAX(0,$F14-SUM($I14:AH14)))),IF($E14=1,$F14-$I14,$H14)*INDEX(Rates!$C$2:$AP$60,MATCH($B14,Rates!$A$2:$A$60,0),27)))</f>
      </c>
      <c r="AJ14" s="2">
        <f>IF($B14="",0,IF($D14=1,IF(28&lt;=$C14,MIN(IF($E14=1,$F14-$I14,$H14)*INDEX(Rates!$C$2:$AP$60,MATCH($B14,Rates!$A$2:$A$60,0),28),Limits!$B$9*Assets!$S14),MIN(Limits!$B$9*Assets!$S14,MAX(0,$F14-SUM($I14:AI14)))),IF($E14=1,$F14-$I14,$H14)*INDEX(Rates!$C$2:$AP$60,MATCH($B14,Rates!$A$2:$A$60,0),28)))</f>
      </c>
      <c r="AK14" s="2">
        <f>IF($B14="",0,IF($D14=1,IF(29&lt;=$C14,MIN(IF($E14=1,$F14-$I14,$H14)*INDEX(Rates!$C$2:$AP$60,MATCH($B14,Rates!$A$2:$A$60,0),29),Limits!$B$9*Assets!$S14),MIN(Limits!$B$9*Assets!$S14,MAX(0,$F14-SUM($I14:AJ14)))),IF($E14=1,$F14-$I14,$H14)*INDEX(Rates!$C$2:$AP$60,MATCH($B14,Rates!$A$2:$A$60,0),29)))</f>
      </c>
      <c r="AL14" s="2">
        <f>IF($B14="",0,IF($D14=1,IF(30&lt;=$C14,MIN(IF($E14=1,$F14-$I14,$H14)*INDEX(Rates!$C$2:$AP$60,MATCH($B14,Rates!$A$2:$A$60,0),30),Limits!$B$9*Assets!$S14),MIN(Limits!$B$9*Assets!$S14,MAX(0,$F14-SUM($I14:AK14)))),IF($E14=1,$F14-$I14,$H14)*INDEX(Rates!$C$2:$AP$60,MATCH($B14,Rates!$A$2:$A$60,0),30)))</f>
      </c>
      <c r="AM14" s="2">
        <f>IF($B14="",0,IF($D14=1,IF(31&lt;=$C14,MIN(IF($E14=1,$F14-$I14,$H14)*INDEX(Rates!$C$2:$AP$60,MATCH($B14,Rates!$A$2:$A$60,0),31),Limits!$B$9*Assets!$S14),MIN(Limits!$B$9*Assets!$S14,MAX(0,$F14-SUM($I14:AL14)))),IF($E14=1,$F14-$I14,$H14)*INDEX(Rates!$C$2:$AP$60,MATCH($B14,Rates!$A$2:$A$60,0),31)))</f>
      </c>
      <c r="AN14" s="2">
        <f>IF($B14="",0,IF($D14=1,IF(32&lt;=$C14,MIN(IF($E14=1,$F14-$I14,$H14)*INDEX(Rates!$C$2:$AP$60,MATCH($B14,Rates!$A$2:$A$60,0),32),Limits!$B$9*Assets!$S14),MIN(Limits!$B$9*Assets!$S14,MAX(0,$F14-SUM($I14:AM14)))),IF($E14=1,$F14-$I14,$H14)*INDEX(Rates!$C$2:$AP$60,MATCH($B14,Rates!$A$2:$A$60,0),32)))</f>
      </c>
      <c r="AO14" s="2">
        <f>IF($B14="",0,IF($D14=1,IF(33&lt;=$C14,MIN(IF($E14=1,$F14-$I14,$H14)*INDEX(Rates!$C$2:$AP$60,MATCH($B14,Rates!$A$2:$A$60,0),33),Limits!$B$9*Assets!$S14),MIN(Limits!$B$9*Assets!$S14,MAX(0,$F14-SUM($I14:AN14)))),IF($E14=1,$F14-$I14,$H14)*INDEX(Rates!$C$2:$AP$60,MATCH($B14,Rates!$A$2:$A$60,0),33)))</f>
      </c>
      <c r="AP14" s="2">
        <f>IF($B14="",0,IF($D14=1,IF(34&lt;=$C14,MIN(IF($E14=1,$F14-$I14,$H14)*INDEX(Rates!$C$2:$AP$60,MATCH($B14,Rates!$A$2:$A$60,0),34),Limits!$B$9*Assets!$S14),MIN(Limits!$B$9*Assets!$S14,MAX(0,$F14-SUM($I14:AO14)))),IF($E14=1,$F14-$I14,$H14)*INDEX(Rates!$C$2:$AP$60,MATCH($B14,Rates!$A$2:$A$60,0),34)))</f>
      </c>
      <c r="AQ14" s="2">
        <f>IF($B14="",0,IF($D14=1,IF(35&lt;=$C14,MIN(IF($E14=1,$F14-$I14,$H14)*INDEX(Rates!$C$2:$AP$60,MATCH($B14,Rates!$A$2:$A$60,0),35),Limits!$B$9*Assets!$S14),MIN(Limits!$B$9*Assets!$S14,MAX(0,$F14-SUM($I14:AP14)))),IF($E14=1,$F14-$I14,$H14)*INDEX(Rates!$C$2:$AP$60,MATCH($B14,Rates!$A$2:$A$60,0),35)))</f>
      </c>
      <c r="AR14" s="2">
        <f>IF($B14="",0,IF($D14=1,IF(36&lt;=$C14,MIN(IF($E14=1,$F14-$I14,$H14)*INDEX(Rates!$C$2:$AP$60,MATCH($B14,Rates!$A$2:$A$60,0),36),Limits!$B$9*Assets!$S14),MIN(Limits!$B$9*Assets!$S14,MAX(0,$F14-SUM($I14:AQ14)))),IF($E14=1,$F14-$I14,$H14)*INDEX(Rates!$C$2:$AP$60,MATCH($B14,Rates!$A$2:$A$60,0),36)))</f>
      </c>
      <c r="AS14" s="2">
        <f>IF($B14="",0,IF($D14=1,IF(37&lt;=$C14,MIN(IF($E14=1,$F14-$I14,$H14)*INDEX(Rates!$C$2:$AP$60,MATCH($B14,Rates!$A$2:$A$60,0),37),Limits!$B$9*Assets!$S14),MIN(Limits!$B$9*Assets!$S14,MAX(0,$F14-SUM($I14:AR14)))),IF($E14=1,$F14-$I14,$H14)*INDEX(Rates!$C$2:$AP$60,MATCH($B14,Rates!$A$2:$A$60,0),37)))</f>
      </c>
      <c r="AT14" s="2">
        <f>IF($B14="",0,IF($D14=1,IF(38&lt;=$C14,MIN(IF($E14=1,$F14-$I14,$H14)*INDEX(Rates!$C$2:$AP$60,MATCH($B14,Rates!$A$2:$A$60,0),38),Limits!$B$9*Assets!$S14),MIN(Limits!$B$9*Assets!$S14,MAX(0,$F14-SUM($I14:AS14)))),IF($E14=1,$F14-$I14,$H14)*INDEX(Rates!$C$2:$AP$60,MATCH($B14,Rates!$A$2:$A$60,0),38)))</f>
      </c>
      <c r="AU14" s="2">
        <f>IF($B14="",0,IF($D14=1,IF(39&lt;=$C14,MIN(IF($E14=1,$F14-$I14,$H14)*INDEX(Rates!$C$2:$AP$60,MATCH($B14,Rates!$A$2:$A$60,0),39),Limits!$B$9*Assets!$S14),MIN(Limits!$B$9*Assets!$S14,MAX(0,$F14-SUM($I14:AT14)))),IF($E14=1,$F14-$I14,$H14)*INDEX(Rates!$C$2:$AP$60,MATCH($B14,Rates!$A$2:$A$60,0),39)))</f>
      </c>
      <c r="AV14" s="2">
        <f>IF($B14="",0,IF($D14=1,IF(40&lt;=$C14,MIN(IF($E14=1,$F14-$I14,$H14)*INDEX(Rates!$C$2:$AP$60,MATCH($B14,Rates!$A$2:$A$60,0),40),Limits!$B$9*Assets!$S14),MIN(Limits!$B$9*Assets!$S14,MAX(0,$F14-SUM($I14:AU14)))),IF($E14=1,$F14-$I14,$H14)*INDEX(Rates!$C$2:$AP$60,MATCH($B14,Rates!$A$2:$A$60,0),40)))</f>
      </c>
    </row>
    <row r="15" spans="1:48" x14ac:dyDescent="0.25">
      <c r="A15">
        <f>IF(Assets!A15="","",Assets!A15)</f>
      </c>
      <c r="B15">
        <f>Assets!AD15</f>
      </c>
      <c r="C15">
        <f>IF(B15="",0,INDEX(Rates!$B$2:$B$60,MATCH(B15,Rates!$A$2:$A$60,0)))</f>
      </c>
      <c r="D15">
        <f>Assets!X15</f>
      </c>
      <c r="E15">
        <f>IF(AND(D15=1,Assets!J15=1,Assets!K15=0),1,0)</f>
      </c>
      <c r="F15">
        <f>Assets!T15</f>
      </c>
      <c r="G15">
        <f>Assets!AF15+Assets!L15</f>
      </c>
      <c r="H15">
        <f>Assets!M15</f>
      </c>
      <c r="I15" s="2">
        <f>IF($B15="",0,IF($D15=1,IF(1&lt;=$C15,MIN($G15+$H15*INDEX(Rates!$C$2:$AP$60,MATCH($B15,Rates!$A$2:$A$60,0),1),Assets!$Z15),MIN($G15+$H15*INDEX(Rates!$C$2:$AP$60,MATCH($B15,Rates!$A$2:$A$60,0),1),Assets!$Z15)),$G15+$H15*INDEX(Rates!$C$2:$AP$60,MATCH($B15,Rates!$A$2:$A$60,0),1)))</f>
      </c>
      <c r="J15" s="2">
        <f>IF($B15="",0,IF($D15=1,IF(2&lt;=$C15,MIN(IF($E15=1,$F15-$I15,$H15)*INDEX(Rates!$C$2:$AP$60,MATCH($B15,Rates!$A$2:$A$60,0),2),Limits!$B$7*Assets!$S15),MIN(Limits!$B$9*Assets!$S15,MAX(0,$F15-SUM($I15:I15)))),IF($E15=1,$F15-$I15,$H15)*INDEX(Rates!$C$2:$AP$60,MATCH($B15,Rates!$A$2:$A$60,0),2)))</f>
      </c>
      <c r="K15" s="2">
        <f>IF($B15="",0,IF($D15=1,IF(3&lt;=$C15,MIN(IF($E15=1,$F15-$I15,$H15)*INDEX(Rates!$C$2:$AP$60,MATCH($B15,Rates!$A$2:$A$60,0),3),Limits!$B$8*Assets!$S15),MIN(Limits!$B$9*Assets!$S15,MAX(0,$F15-SUM($I15:J15)))),IF($E15=1,$F15-$I15,$H15)*INDEX(Rates!$C$2:$AP$60,MATCH($B15,Rates!$A$2:$A$60,0),3)))</f>
      </c>
      <c r="L15" s="2">
        <f>IF($B15="",0,IF($D15=1,IF(4&lt;=$C15,MIN(IF($E15=1,$F15-$I15,$H15)*INDEX(Rates!$C$2:$AP$60,MATCH($B15,Rates!$A$2:$A$60,0),4),Limits!$B$9*Assets!$S15),MIN(Limits!$B$9*Assets!$S15,MAX(0,$F15-SUM($I15:K15)))),IF($E15=1,$F15-$I15,$H15)*INDEX(Rates!$C$2:$AP$60,MATCH($B15,Rates!$A$2:$A$60,0),4)))</f>
      </c>
      <c r="M15" s="2">
        <f>IF($B15="",0,IF($D15=1,IF(5&lt;=$C15,MIN(IF($E15=1,$F15-$I15,$H15)*INDEX(Rates!$C$2:$AP$60,MATCH($B15,Rates!$A$2:$A$60,0),5),Limits!$B$9*Assets!$S15),MIN(Limits!$B$9*Assets!$S15,MAX(0,$F15-SUM($I15:L15)))),IF($E15=1,$F15-$I15,$H15)*INDEX(Rates!$C$2:$AP$60,MATCH($B15,Rates!$A$2:$A$60,0),5)))</f>
      </c>
      <c r="N15" s="2">
        <f>IF($B15="",0,IF($D15=1,IF(6&lt;=$C15,MIN(IF($E15=1,$F15-$I15,$H15)*INDEX(Rates!$C$2:$AP$60,MATCH($B15,Rates!$A$2:$A$60,0),6),Limits!$B$9*Assets!$S15),MIN(Limits!$B$9*Assets!$S15,MAX(0,$F15-SUM($I15:M15)))),IF($E15=1,$F15-$I15,$H15)*INDEX(Rates!$C$2:$AP$60,MATCH($B15,Rates!$A$2:$A$60,0),6)))</f>
      </c>
      <c r="O15" s="2">
        <f>IF($B15="",0,IF($D15=1,IF(7&lt;=$C15,MIN(IF($E15=1,$F15-$I15,$H15)*INDEX(Rates!$C$2:$AP$60,MATCH($B15,Rates!$A$2:$A$60,0),7),Limits!$B$9*Assets!$S15),MIN(Limits!$B$9*Assets!$S15,MAX(0,$F15-SUM($I15:N15)))),IF($E15=1,$F15-$I15,$H15)*INDEX(Rates!$C$2:$AP$60,MATCH($B15,Rates!$A$2:$A$60,0),7)))</f>
      </c>
      <c r="P15" s="2">
        <f>IF($B15="",0,IF($D15=1,IF(8&lt;=$C15,MIN(IF($E15=1,$F15-$I15,$H15)*INDEX(Rates!$C$2:$AP$60,MATCH($B15,Rates!$A$2:$A$60,0),8),Limits!$B$9*Assets!$S15),MIN(Limits!$B$9*Assets!$S15,MAX(0,$F15-SUM($I15:O15)))),IF($E15=1,$F15-$I15,$H15)*INDEX(Rates!$C$2:$AP$60,MATCH($B15,Rates!$A$2:$A$60,0),8)))</f>
      </c>
      <c r="Q15" s="2">
        <f>IF($B15="",0,IF($D15=1,IF(9&lt;=$C15,MIN(IF($E15=1,$F15-$I15,$H15)*INDEX(Rates!$C$2:$AP$60,MATCH($B15,Rates!$A$2:$A$60,0),9),Limits!$B$9*Assets!$S15),MIN(Limits!$B$9*Assets!$S15,MAX(0,$F15-SUM($I15:P15)))),IF($E15=1,$F15-$I15,$H15)*INDEX(Rates!$C$2:$AP$60,MATCH($B15,Rates!$A$2:$A$60,0),9)))</f>
      </c>
      <c r="R15" s="2">
        <f>IF($B15="",0,IF($D15=1,IF(10&lt;=$C15,MIN(IF($E15=1,$F15-$I15,$H15)*INDEX(Rates!$C$2:$AP$60,MATCH($B15,Rates!$A$2:$A$60,0),10),Limits!$B$9*Assets!$S15),MIN(Limits!$B$9*Assets!$S15,MAX(0,$F15-SUM($I15:Q15)))),IF($E15=1,$F15-$I15,$H15)*INDEX(Rates!$C$2:$AP$60,MATCH($B15,Rates!$A$2:$A$60,0),10)))</f>
      </c>
      <c r="S15" s="2">
        <f>IF($B15="",0,IF($D15=1,IF(11&lt;=$C15,MIN(IF($E15=1,$F15-$I15,$H15)*INDEX(Rates!$C$2:$AP$60,MATCH($B15,Rates!$A$2:$A$60,0),11),Limits!$B$9*Assets!$S15),MIN(Limits!$B$9*Assets!$S15,MAX(0,$F15-SUM($I15:R15)))),IF($E15=1,$F15-$I15,$H15)*INDEX(Rates!$C$2:$AP$60,MATCH($B15,Rates!$A$2:$A$60,0),11)))</f>
      </c>
      <c r="T15" s="2">
        <f>IF($B15="",0,IF($D15=1,IF(12&lt;=$C15,MIN(IF($E15=1,$F15-$I15,$H15)*INDEX(Rates!$C$2:$AP$60,MATCH($B15,Rates!$A$2:$A$60,0),12),Limits!$B$9*Assets!$S15),MIN(Limits!$B$9*Assets!$S15,MAX(0,$F15-SUM($I15:S15)))),IF($E15=1,$F15-$I15,$H15)*INDEX(Rates!$C$2:$AP$60,MATCH($B15,Rates!$A$2:$A$60,0),12)))</f>
      </c>
      <c r="U15" s="2">
        <f>IF($B15="",0,IF($D15=1,IF(13&lt;=$C15,MIN(IF($E15=1,$F15-$I15,$H15)*INDEX(Rates!$C$2:$AP$60,MATCH($B15,Rates!$A$2:$A$60,0),13),Limits!$B$9*Assets!$S15),MIN(Limits!$B$9*Assets!$S15,MAX(0,$F15-SUM($I15:T15)))),IF($E15=1,$F15-$I15,$H15)*INDEX(Rates!$C$2:$AP$60,MATCH($B15,Rates!$A$2:$A$60,0),13)))</f>
      </c>
      <c r="V15" s="2">
        <f>IF($B15="",0,IF($D15=1,IF(14&lt;=$C15,MIN(IF($E15=1,$F15-$I15,$H15)*INDEX(Rates!$C$2:$AP$60,MATCH($B15,Rates!$A$2:$A$60,0),14),Limits!$B$9*Assets!$S15),MIN(Limits!$B$9*Assets!$S15,MAX(0,$F15-SUM($I15:U15)))),IF($E15=1,$F15-$I15,$H15)*INDEX(Rates!$C$2:$AP$60,MATCH($B15,Rates!$A$2:$A$60,0),14)))</f>
      </c>
      <c r="W15" s="2">
        <f>IF($B15="",0,IF($D15=1,IF(15&lt;=$C15,MIN(IF($E15=1,$F15-$I15,$H15)*INDEX(Rates!$C$2:$AP$60,MATCH($B15,Rates!$A$2:$A$60,0),15),Limits!$B$9*Assets!$S15),MIN(Limits!$B$9*Assets!$S15,MAX(0,$F15-SUM($I15:V15)))),IF($E15=1,$F15-$I15,$H15)*INDEX(Rates!$C$2:$AP$60,MATCH($B15,Rates!$A$2:$A$60,0),15)))</f>
      </c>
      <c r="X15" s="2">
        <f>IF($B15="",0,IF($D15=1,IF(16&lt;=$C15,MIN(IF($E15=1,$F15-$I15,$H15)*INDEX(Rates!$C$2:$AP$60,MATCH($B15,Rates!$A$2:$A$60,0),16),Limits!$B$9*Assets!$S15),MIN(Limits!$B$9*Assets!$S15,MAX(0,$F15-SUM($I15:W15)))),IF($E15=1,$F15-$I15,$H15)*INDEX(Rates!$C$2:$AP$60,MATCH($B15,Rates!$A$2:$A$60,0),16)))</f>
      </c>
      <c r="Y15" s="2">
        <f>IF($B15="",0,IF($D15=1,IF(17&lt;=$C15,MIN(IF($E15=1,$F15-$I15,$H15)*INDEX(Rates!$C$2:$AP$60,MATCH($B15,Rates!$A$2:$A$60,0),17),Limits!$B$9*Assets!$S15),MIN(Limits!$B$9*Assets!$S15,MAX(0,$F15-SUM($I15:X15)))),IF($E15=1,$F15-$I15,$H15)*INDEX(Rates!$C$2:$AP$60,MATCH($B15,Rates!$A$2:$A$60,0),17)))</f>
      </c>
      <c r="Z15" s="2">
        <f>IF($B15="",0,IF($D15=1,IF(18&lt;=$C15,MIN(IF($E15=1,$F15-$I15,$H15)*INDEX(Rates!$C$2:$AP$60,MATCH($B15,Rates!$A$2:$A$60,0),18),Limits!$B$9*Assets!$S15),MIN(Limits!$B$9*Assets!$S15,MAX(0,$F15-SUM($I15:Y15)))),IF($E15=1,$F15-$I15,$H15)*INDEX(Rates!$C$2:$AP$60,MATCH($B15,Rates!$A$2:$A$60,0),18)))</f>
      </c>
      <c r="AA15" s="2">
        <f>IF($B15="",0,IF($D15=1,IF(19&lt;=$C15,MIN(IF($E15=1,$F15-$I15,$H15)*INDEX(Rates!$C$2:$AP$60,MATCH($B15,Rates!$A$2:$A$60,0),19),Limits!$B$9*Assets!$S15),MIN(Limits!$B$9*Assets!$S15,MAX(0,$F15-SUM($I15:Z15)))),IF($E15=1,$F15-$I15,$H15)*INDEX(Rates!$C$2:$AP$60,MATCH($B15,Rates!$A$2:$A$60,0),19)))</f>
      </c>
      <c r="AB15" s="2">
        <f>IF($B15="",0,IF($D15=1,IF(20&lt;=$C15,MIN(IF($E15=1,$F15-$I15,$H15)*INDEX(Rates!$C$2:$AP$60,MATCH($B15,Rates!$A$2:$A$60,0),20),Limits!$B$9*Assets!$S15),MIN(Limits!$B$9*Assets!$S15,MAX(0,$F15-SUM($I15:AA15)))),IF($E15=1,$F15-$I15,$H15)*INDEX(Rates!$C$2:$AP$60,MATCH($B15,Rates!$A$2:$A$60,0),20)))</f>
      </c>
      <c r="AC15" s="2">
        <f>IF($B15="",0,IF($D15=1,IF(21&lt;=$C15,MIN(IF($E15=1,$F15-$I15,$H15)*INDEX(Rates!$C$2:$AP$60,MATCH($B15,Rates!$A$2:$A$60,0),21),Limits!$B$9*Assets!$S15),MIN(Limits!$B$9*Assets!$S15,MAX(0,$F15-SUM($I15:AB15)))),IF($E15=1,$F15-$I15,$H15)*INDEX(Rates!$C$2:$AP$60,MATCH($B15,Rates!$A$2:$A$60,0),21)))</f>
      </c>
      <c r="AD15" s="2">
        <f>IF($B15="",0,IF($D15=1,IF(22&lt;=$C15,MIN(IF($E15=1,$F15-$I15,$H15)*INDEX(Rates!$C$2:$AP$60,MATCH($B15,Rates!$A$2:$A$60,0),22),Limits!$B$9*Assets!$S15),MIN(Limits!$B$9*Assets!$S15,MAX(0,$F15-SUM($I15:AC15)))),IF($E15=1,$F15-$I15,$H15)*INDEX(Rates!$C$2:$AP$60,MATCH($B15,Rates!$A$2:$A$60,0),22)))</f>
      </c>
      <c r="AE15" s="2">
        <f>IF($B15="",0,IF($D15=1,IF(23&lt;=$C15,MIN(IF($E15=1,$F15-$I15,$H15)*INDEX(Rates!$C$2:$AP$60,MATCH($B15,Rates!$A$2:$A$60,0),23),Limits!$B$9*Assets!$S15),MIN(Limits!$B$9*Assets!$S15,MAX(0,$F15-SUM($I15:AD15)))),IF($E15=1,$F15-$I15,$H15)*INDEX(Rates!$C$2:$AP$60,MATCH($B15,Rates!$A$2:$A$60,0),23)))</f>
      </c>
      <c r="AF15" s="2">
        <f>IF($B15="",0,IF($D15=1,IF(24&lt;=$C15,MIN(IF($E15=1,$F15-$I15,$H15)*INDEX(Rates!$C$2:$AP$60,MATCH($B15,Rates!$A$2:$A$60,0),24),Limits!$B$9*Assets!$S15),MIN(Limits!$B$9*Assets!$S15,MAX(0,$F15-SUM($I15:AE15)))),IF($E15=1,$F15-$I15,$H15)*INDEX(Rates!$C$2:$AP$60,MATCH($B15,Rates!$A$2:$A$60,0),24)))</f>
      </c>
      <c r="AG15" s="2">
        <f>IF($B15="",0,IF($D15=1,IF(25&lt;=$C15,MIN(IF($E15=1,$F15-$I15,$H15)*INDEX(Rates!$C$2:$AP$60,MATCH($B15,Rates!$A$2:$A$60,0),25),Limits!$B$9*Assets!$S15),MIN(Limits!$B$9*Assets!$S15,MAX(0,$F15-SUM($I15:AF15)))),IF($E15=1,$F15-$I15,$H15)*INDEX(Rates!$C$2:$AP$60,MATCH($B15,Rates!$A$2:$A$60,0),25)))</f>
      </c>
      <c r="AH15" s="2">
        <f>IF($B15="",0,IF($D15=1,IF(26&lt;=$C15,MIN(IF($E15=1,$F15-$I15,$H15)*INDEX(Rates!$C$2:$AP$60,MATCH($B15,Rates!$A$2:$A$60,0),26),Limits!$B$9*Assets!$S15),MIN(Limits!$B$9*Assets!$S15,MAX(0,$F15-SUM($I15:AG15)))),IF($E15=1,$F15-$I15,$H15)*INDEX(Rates!$C$2:$AP$60,MATCH($B15,Rates!$A$2:$A$60,0),26)))</f>
      </c>
      <c r="AI15" s="2">
        <f>IF($B15="",0,IF($D15=1,IF(27&lt;=$C15,MIN(IF($E15=1,$F15-$I15,$H15)*INDEX(Rates!$C$2:$AP$60,MATCH($B15,Rates!$A$2:$A$60,0),27),Limits!$B$9*Assets!$S15),MIN(Limits!$B$9*Assets!$S15,MAX(0,$F15-SUM($I15:AH15)))),IF($E15=1,$F15-$I15,$H15)*INDEX(Rates!$C$2:$AP$60,MATCH($B15,Rates!$A$2:$A$60,0),27)))</f>
      </c>
      <c r="AJ15" s="2">
        <f>IF($B15="",0,IF($D15=1,IF(28&lt;=$C15,MIN(IF($E15=1,$F15-$I15,$H15)*INDEX(Rates!$C$2:$AP$60,MATCH($B15,Rates!$A$2:$A$60,0),28),Limits!$B$9*Assets!$S15),MIN(Limits!$B$9*Assets!$S15,MAX(0,$F15-SUM($I15:AI15)))),IF($E15=1,$F15-$I15,$H15)*INDEX(Rates!$C$2:$AP$60,MATCH($B15,Rates!$A$2:$A$60,0),28)))</f>
      </c>
      <c r="AK15" s="2">
        <f>IF($B15="",0,IF($D15=1,IF(29&lt;=$C15,MIN(IF($E15=1,$F15-$I15,$H15)*INDEX(Rates!$C$2:$AP$60,MATCH($B15,Rates!$A$2:$A$60,0),29),Limits!$B$9*Assets!$S15),MIN(Limits!$B$9*Assets!$S15,MAX(0,$F15-SUM($I15:AJ15)))),IF($E15=1,$F15-$I15,$H15)*INDEX(Rates!$C$2:$AP$60,MATCH($B15,Rates!$A$2:$A$60,0),29)))</f>
      </c>
      <c r="AL15" s="2">
        <f>IF($B15="",0,IF($D15=1,IF(30&lt;=$C15,MIN(IF($E15=1,$F15-$I15,$H15)*INDEX(Rates!$C$2:$AP$60,MATCH($B15,Rates!$A$2:$A$60,0),30),Limits!$B$9*Assets!$S15),MIN(Limits!$B$9*Assets!$S15,MAX(0,$F15-SUM($I15:AK15)))),IF($E15=1,$F15-$I15,$H15)*INDEX(Rates!$C$2:$AP$60,MATCH($B15,Rates!$A$2:$A$60,0),30)))</f>
      </c>
      <c r="AM15" s="2">
        <f>IF($B15="",0,IF($D15=1,IF(31&lt;=$C15,MIN(IF($E15=1,$F15-$I15,$H15)*INDEX(Rates!$C$2:$AP$60,MATCH($B15,Rates!$A$2:$A$60,0),31),Limits!$B$9*Assets!$S15),MIN(Limits!$B$9*Assets!$S15,MAX(0,$F15-SUM($I15:AL15)))),IF($E15=1,$F15-$I15,$H15)*INDEX(Rates!$C$2:$AP$60,MATCH($B15,Rates!$A$2:$A$60,0),31)))</f>
      </c>
      <c r="AN15" s="2">
        <f>IF($B15="",0,IF($D15=1,IF(32&lt;=$C15,MIN(IF($E15=1,$F15-$I15,$H15)*INDEX(Rates!$C$2:$AP$60,MATCH($B15,Rates!$A$2:$A$60,0),32),Limits!$B$9*Assets!$S15),MIN(Limits!$B$9*Assets!$S15,MAX(0,$F15-SUM($I15:AM15)))),IF($E15=1,$F15-$I15,$H15)*INDEX(Rates!$C$2:$AP$60,MATCH($B15,Rates!$A$2:$A$60,0),32)))</f>
      </c>
      <c r="AO15" s="2">
        <f>IF($B15="",0,IF($D15=1,IF(33&lt;=$C15,MIN(IF($E15=1,$F15-$I15,$H15)*INDEX(Rates!$C$2:$AP$60,MATCH($B15,Rates!$A$2:$A$60,0),33),Limits!$B$9*Assets!$S15),MIN(Limits!$B$9*Assets!$S15,MAX(0,$F15-SUM($I15:AN15)))),IF($E15=1,$F15-$I15,$H15)*INDEX(Rates!$C$2:$AP$60,MATCH($B15,Rates!$A$2:$A$60,0),33)))</f>
      </c>
      <c r="AP15" s="2">
        <f>IF($B15="",0,IF($D15=1,IF(34&lt;=$C15,MIN(IF($E15=1,$F15-$I15,$H15)*INDEX(Rates!$C$2:$AP$60,MATCH($B15,Rates!$A$2:$A$60,0),34),Limits!$B$9*Assets!$S15),MIN(Limits!$B$9*Assets!$S15,MAX(0,$F15-SUM($I15:AO15)))),IF($E15=1,$F15-$I15,$H15)*INDEX(Rates!$C$2:$AP$60,MATCH($B15,Rates!$A$2:$A$60,0),34)))</f>
      </c>
      <c r="AQ15" s="2">
        <f>IF($B15="",0,IF($D15=1,IF(35&lt;=$C15,MIN(IF($E15=1,$F15-$I15,$H15)*INDEX(Rates!$C$2:$AP$60,MATCH($B15,Rates!$A$2:$A$60,0),35),Limits!$B$9*Assets!$S15),MIN(Limits!$B$9*Assets!$S15,MAX(0,$F15-SUM($I15:AP15)))),IF($E15=1,$F15-$I15,$H15)*INDEX(Rates!$C$2:$AP$60,MATCH($B15,Rates!$A$2:$A$60,0),35)))</f>
      </c>
      <c r="AR15" s="2">
        <f>IF($B15="",0,IF($D15=1,IF(36&lt;=$C15,MIN(IF($E15=1,$F15-$I15,$H15)*INDEX(Rates!$C$2:$AP$60,MATCH($B15,Rates!$A$2:$A$60,0),36),Limits!$B$9*Assets!$S15),MIN(Limits!$B$9*Assets!$S15,MAX(0,$F15-SUM($I15:AQ15)))),IF($E15=1,$F15-$I15,$H15)*INDEX(Rates!$C$2:$AP$60,MATCH($B15,Rates!$A$2:$A$60,0),36)))</f>
      </c>
      <c r="AS15" s="2">
        <f>IF($B15="",0,IF($D15=1,IF(37&lt;=$C15,MIN(IF($E15=1,$F15-$I15,$H15)*INDEX(Rates!$C$2:$AP$60,MATCH($B15,Rates!$A$2:$A$60,0),37),Limits!$B$9*Assets!$S15),MIN(Limits!$B$9*Assets!$S15,MAX(0,$F15-SUM($I15:AR15)))),IF($E15=1,$F15-$I15,$H15)*INDEX(Rates!$C$2:$AP$60,MATCH($B15,Rates!$A$2:$A$60,0),37)))</f>
      </c>
      <c r="AT15" s="2">
        <f>IF($B15="",0,IF($D15=1,IF(38&lt;=$C15,MIN(IF($E15=1,$F15-$I15,$H15)*INDEX(Rates!$C$2:$AP$60,MATCH($B15,Rates!$A$2:$A$60,0),38),Limits!$B$9*Assets!$S15),MIN(Limits!$B$9*Assets!$S15,MAX(0,$F15-SUM($I15:AS15)))),IF($E15=1,$F15-$I15,$H15)*INDEX(Rates!$C$2:$AP$60,MATCH($B15,Rates!$A$2:$A$60,0),38)))</f>
      </c>
      <c r="AU15" s="2">
        <f>IF($B15="",0,IF($D15=1,IF(39&lt;=$C15,MIN(IF($E15=1,$F15-$I15,$H15)*INDEX(Rates!$C$2:$AP$60,MATCH($B15,Rates!$A$2:$A$60,0),39),Limits!$B$9*Assets!$S15),MIN(Limits!$B$9*Assets!$S15,MAX(0,$F15-SUM($I15:AT15)))),IF($E15=1,$F15-$I15,$H15)*INDEX(Rates!$C$2:$AP$60,MATCH($B15,Rates!$A$2:$A$60,0),39)))</f>
      </c>
      <c r="AV15" s="2">
        <f>IF($B15="",0,IF($D15=1,IF(40&lt;=$C15,MIN(IF($E15=1,$F15-$I15,$H15)*INDEX(Rates!$C$2:$AP$60,MATCH($B15,Rates!$A$2:$A$60,0),40),Limits!$B$9*Assets!$S15),MIN(Limits!$B$9*Assets!$S15,MAX(0,$F15-SUM($I15:AU15)))),IF($E15=1,$F15-$I15,$H15)*INDEX(Rates!$C$2:$AP$60,MATCH($B15,Rates!$A$2:$A$60,0),40)))</f>
      </c>
    </row>
    <row r="16" spans="1:48" x14ac:dyDescent="0.25">
      <c r="A16">
        <f>IF(Assets!A16="","",Assets!A16)</f>
      </c>
      <c r="B16">
        <f>Assets!AD16</f>
      </c>
      <c r="C16">
        <f>IF(B16="",0,INDEX(Rates!$B$2:$B$60,MATCH(B16,Rates!$A$2:$A$60,0)))</f>
      </c>
      <c r="D16">
        <f>Assets!X16</f>
      </c>
      <c r="E16">
        <f>IF(AND(D16=1,Assets!J16=1,Assets!K16=0),1,0)</f>
      </c>
      <c r="F16">
        <f>Assets!T16</f>
      </c>
      <c r="G16">
        <f>Assets!AF16+Assets!L16</f>
      </c>
      <c r="H16">
        <f>Assets!M16</f>
      </c>
      <c r="I16" s="2">
        <f>IF($B16="",0,IF($D16=1,IF(1&lt;=$C16,MIN($G16+$H16*INDEX(Rates!$C$2:$AP$60,MATCH($B16,Rates!$A$2:$A$60,0),1),Assets!$Z16),MIN($G16+$H16*INDEX(Rates!$C$2:$AP$60,MATCH($B16,Rates!$A$2:$A$60,0),1),Assets!$Z16)),$G16+$H16*INDEX(Rates!$C$2:$AP$60,MATCH($B16,Rates!$A$2:$A$60,0),1)))</f>
      </c>
      <c r="J16" s="2">
        <f>IF($B16="",0,IF($D16=1,IF(2&lt;=$C16,MIN(IF($E16=1,$F16-$I16,$H16)*INDEX(Rates!$C$2:$AP$60,MATCH($B16,Rates!$A$2:$A$60,0),2),Limits!$B$7*Assets!$S16),MIN(Limits!$B$9*Assets!$S16,MAX(0,$F16-SUM($I16:I16)))),IF($E16=1,$F16-$I16,$H16)*INDEX(Rates!$C$2:$AP$60,MATCH($B16,Rates!$A$2:$A$60,0),2)))</f>
      </c>
      <c r="K16" s="2">
        <f>IF($B16="",0,IF($D16=1,IF(3&lt;=$C16,MIN(IF($E16=1,$F16-$I16,$H16)*INDEX(Rates!$C$2:$AP$60,MATCH($B16,Rates!$A$2:$A$60,0),3),Limits!$B$8*Assets!$S16),MIN(Limits!$B$9*Assets!$S16,MAX(0,$F16-SUM($I16:J16)))),IF($E16=1,$F16-$I16,$H16)*INDEX(Rates!$C$2:$AP$60,MATCH($B16,Rates!$A$2:$A$60,0),3)))</f>
      </c>
      <c r="L16" s="2">
        <f>IF($B16="",0,IF($D16=1,IF(4&lt;=$C16,MIN(IF($E16=1,$F16-$I16,$H16)*INDEX(Rates!$C$2:$AP$60,MATCH($B16,Rates!$A$2:$A$60,0),4),Limits!$B$9*Assets!$S16),MIN(Limits!$B$9*Assets!$S16,MAX(0,$F16-SUM($I16:K16)))),IF($E16=1,$F16-$I16,$H16)*INDEX(Rates!$C$2:$AP$60,MATCH($B16,Rates!$A$2:$A$60,0),4)))</f>
      </c>
      <c r="M16" s="2">
        <f>IF($B16="",0,IF($D16=1,IF(5&lt;=$C16,MIN(IF($E16=1,$F16-$I16,$H16)*INDEX(Rates!$C$2:$AP$60,MATCH($B16,Rates!$A$2:$A$60,0),5),Limits!$B$9*Assets!$S16),MIN(Limits!$B$9*Assets!$S16,MAX(0,$F16-SUM($I16:L16)))),IF($E16=1,$F16-$I16,$H16)*INDEX(Rates!$C$2:$AP$60,MATCH($B16,Rates!$A$2:$A$60,0),5)))</f>
      </c>
      <c r="N16" s="2">
        <f>IF($B16="",0,IF($D16=1,IF(6&lt;=$C16,MIN(IF($E16=1,$F16-$I16,$H16)*INDEX(Rates!$C$2:$AP$60,MATCH($B16,Rates!$A$2:$A$60,0),6),Limits!$B$9*Assets!$S16),MIN(Limits!$B$9*Assets!$S16,MAX(0,$F16-SUM($I16:M16)))),IF($E16=1,$F16-$I16,$H16)*INDEX(Rates!$C$2:$AP$60,MATCH($B16,Rates!$A$2:$A$60,0),6)))</f>
      </c>
      <c r="O16" s="2">
        <f>IF($B16="",0,IF($D16=1,IF(7&lt;=$C16,MIN(IF($E16=1,$F16-$I16,$H16)*INDEX(Rates!$C$2:$AP$60,MATCH($B16,Rates!$A$2:$A$60,0),7),Limits!$B$9*Assets!$S16),MIN(Limits!$B$9*Assets!$S16,MAX(0,$F16-SUM($I16:N16)))),IF($E16=1,$F16-$I16,$H16)*INDEX(Rates!$C$2:$AP$60,MATCH($B16,Rates!$A$2:$A$60,0),7)))</f>
      </c>
      <c r="P16" s="2">
        <f>IF($B16="",0,IF($D16=1,IF(8&lt;=$C16,MIN(IF($E16=1,$F16-$I16,$H16)*INDEX(Rates!$C$2:$AP$60,MATCH($B16,Rates!$A$2:$A$60,0),8),Limits!$B$9*Assets!$S16),MIN(Limits!$B$9*Assets!$S16,MAX(0,$F16-SUM($I16:O16)))),IF($E16=1,$F16-$I16,$H16)*INDEX(Rates!$C$2:$AP$60,MATCH($B16,Rates!$A$2:$A$60,0),8)))</f>
      </c>
      <c r="Q16" s="2">
        <f>IF($B16="",0,IF($D16=1,IF(9&lt;=$C16,MIN(IF($E16=1,$F16-$I16,$H16)*INDEX(Rates!$C$2:$AP$60,MATCH($B16,Rates!$A$2:$A$60,0),9),Limits!$B$9*Assets!$S16),MIN(Limits!$B$9*Assets!$S16,MAX(0,$F16-SUM($I16:P16)))),IF($E16=1,$F16-$I16,$H16)*INDEX(Rates!$C$2:$AP$60,MATCH($B16,Rates!$A$2:$A$60,0),9)))</f>
      </c>
      <c r="R16" s="2">
        <f>IF($B16="",0,IF($D16=1,IF(10&lt;=$C16,MIN(IF($E16=1,$F16-$I16,$H16)*INDEX(Rates!$C$2:$AP$60,MATCH($B16,Rates!$A$2:$A$60,0),10),Limits!$B$9*Assets!$S16),MIN(Limits!$B$9*Assets!$S16,MAX(0,$F16-SUM($I16:Q16)))),IF($E16=1,$F16-$I16,$H16)*INDEX(Rates!$C$2:$AP$60,MATCH($B16,Rates!$A$2:$A$60,0),10)))</f>
      </c>
      <c r="S16" s="2">
        <f>IF($B16="",0,IF($D16=1,IF(11&lt;=$C16,MIN(IF($E16=1,$F16-$I16,$H16)*INDEX(Rates!$C$2:$AP$60,MATCH($B16,Rates!$A$2:$A$60,0),11),Limits!$B$9*Assets!$S16),MIN(Limits!$B$9*Assets!$S16,MAX(0,$F16-SUM($I16:R16)))),IF($E16=1,$F16-$I16,$H16)*INDEX(Rates!$C$2:$AP$60,MATCH($B16,Rates!$A$2:$A$60,0),11)))</f>
      </c>
      <c r="T16" s="2">
        <f>IF($B16="",0,IF($D16=1,IF(12&lt;=$C16,MIN(IF($E16=1,$F16-$I16,$H16)*INDEX(Rates!$C$2:$AP$60,MATCH($B16,Rates!$A$2:$A$60,0),12),Limits!$B$9*Assets!$S16),MIN(Limits!$B$9*Assets!$S16,MAX(0,$F16-SUM($I16:S16)))),IF($E16=1,$F16-$I16,$H16)*INDEX(Rates!$C$2:$AP$60,MATCH($B16,Rates!$A$2:$A$60,0),12)))</f>
      </c>
      <c r="U16" s="2">
        <f>IF($B16="",0,IF($D16=1,IF(13&lt;=$C16,MIN(IF($E16=1,$F16-$I16,$H16)*INDEX(Rates!$C$2:$AP$60,MATCH($B16,Rates!$A$2:$A$60,0),13),Limits!$B$9*Assets!$S16),MIN(Limits!$B$9*Assets!$S16,MAX(0,$F16-SUM($I16:T16)))),IF($E16=1,$F16-$I16,$H16)*INDEX(Rates!$C$2:$AP$60,MATCH($B16,Rates!$A$2:$A$60,0),13)))</f>
      </c>
      <c r="V16" s="2">
        <f>IF($B16="",0,IF($D16=1,IF(14&lt;=$C16,MIN(IF($E16=1,$F16-$I16,$H16)*INDEX(Rates!$C$2:$AP$60,MATCH($B16,Rates!$A$2:$A$60,0),14),Limits!$B$9*Assets!$S16),MIN(Limits!$B$9*Assets!$S16,MAX(0,$F16-SUM($I16:U16)))),IF($E16=1,$F16-$I16,$H16)*INDEX(Rates!$C$2:$AP$60,MATCH($B16,Rates!$A$2:$A$60,0),14)))</f>
      </c>
      <c r="W16" s="2">
        <f>IF($B16="",0,IF($D16=1,IF(15&lt;=$C16,MIN(IF($E16=1,$F16-$I16,$H16)*INDEX(Rates!$C$2:$AP$60,MATCH($B16,Rates!$A$2:$A$60,0),15),Limits!$B$9*Assets!$S16),MIN(Limits!$B$9*Assets!$S16,MAX(0,$F16-SUM($I16:V16)))),IF($E16=1,$F16-$I16,$H16)*INDEX(Rates!$C$2:$AP$60,MATCH($B16,Rates!$A$2:$A$60,0),15)))</f>
      </c>
      <c r="X16" s="2">
        <f>IF($B16="",0,IF($D16=1,IF(16&lt;=$C16,MIN(IF($E16=1,$F16-$I16,$H16)*INDEX(Rates!$C$2:$AP$60,MATCH($B16,Rates!$A$2:$A$60,0),16),Limits!$B$9*Assets!$S16),MIN(Limits!$B$9*Assets!$S16,MAX(0,$F16-SUM($I16:W16)))),IF($E16=1,$F16-$I16,$H16)*INDEX(Rates!$C$2:$AP$60,MATCH($B16,Rates!$A$2:$A$60,0),16)))</f>
      </c>
      <c r="Y16" s="2">
        <f>IF($B16="",0,IF($D16=1,IF(17&lt;=$C16,MIN(IF($E16=1,$F16-$I16,$H16)*INDEX(Rates!$C$2:$AP$60,MATCH($B16,Rates!$A$2:$A$60,0),17),Limits!$B$9*Assets!$S16),MIN(Limits!$B$9*Assets!$S16,MAX(0,$F16-SUM($I16:X16)))),IF($E16=1,$F16-$I16,$H16)*INDEX(Rates!$C$2:$AP$60,MATCH($B16,Rates!$A$2:$A$60,0),17)))</f>
      </c>
      <c r="Z16" s="2">
        <f>IF($B16="",0,IF($D16=1,IF(18&lt;=$C16,MIN(IF($E16=1,$F16-$I16,$H16)*INDEX(Rates!$C$2:$AP$60,MATCH($B16,Rates!$A$2:$A$60,0),18),Limits!$B$9*Assets!$S16),MIN(Limits!$B$9*Assets!$S16,MAX(0,$F16-SUM($I16:Y16)))),IF($E16=1,$F16-$I16,$H16)*INDEX(Rates!$C$2:$AP$60,MATCH($B16,Rates!$A$2:$A$60,0),18)))</f>
      </c>
      <c r="AA16" s="2">
        <f>IF($B16="",0,IF($D16=1,IF(19&lt;=$C16,MIN(IF($E16=1,$F16-$I16,$H16)*INDEX(Rates!$C$2:$AP$60,MATCH($B16,Rates!$A$2:$A$60,0),19),Limits!$B$9*Assets!$S16),MIN(Limits!$B$9*Assets!$S16,MAX(0,$F16-SUM($I16:Z16)))),IF($E16=1,$F16-$I16,$H16)*INDEX(Rates!$C$2:$AP$60,MATCH($B16,Rates!$A$2:$A$60,0),19)))</f>
      </c>
      <c r="AB16" s="2">
        <f>IF($B16="",0,IF($D16=1,IF(20&lt;=$C16,MIN(IF($E16=1,$F16-$I16,$H16)*INDEX(Rates!$C$2:$AP$60,MATCH($B16,Rates!$A$2:$A$60,0),20),Limits!$B$9*Assets!$S16),MIN(Limits!$B$9*Assets!$S16,MAX(0,$F16-SUM($I16:AA16)))),IF($E16=1,$F16-$I16,$H16)*INDEX(Rates!$C$2:$AP$60,MATCH($B16,Rates!$A$2:$A$60,0),20)))</f>
      </c>
      <c r="AC16" s="2">
        <f>IF($B16="",0,IF($D16=1,IF(21&lt;=$C16,MIN(IF($E16=1,$F16-$I16,$H16)*INDEX(Rates!$C$2:$AP$60,MATCH($B16,Rates!$A$2:$A$60,0),21),Limits!$B$9*Assets!$S16),MIN(Limits!$B$9*Assets!$S16,MAX(0,$F16-SUM($I16:AB16)))),IF($E16=1,$F16-$I16,$H16)*INDEX(Rates!$C$2:$AP$60,MATCH($B16,Rates!$A$2:$A$60,0),21)))</f>
      </c>
      <c r="AD16" s="2">
        <f>IF($B16="",0,IF($D16=1,IF(22&lt;=$C16,MIN(IF($E16=1,$F16-$I16,$H16)*INDEX(Rates!$C$2:$AP$60,MATCH($B16,Rates!$A$2:$A$60,0),22),Limits!$B$9*Assets!$S16),MIN(Limits!$B$9*Assets!$S16,MAX(0,$F16-SUM($I16:AC16)))),IF($E16=1,$F16-$I16,$H16)*INDEX(Rates!$C$2:$AP$60,MATCH($B16,Rates!$A$2:$A$60,0),22)))</f>
      </c>
      <c r="AE16" s="2">
        <f>IF($B16="",0,IF($D16=1,IF(23&lt;=$C16,MIN(IF($E16=1,$F16-$I16,$H16)*INDEX(Rates!$C$2:$AP$60,MATCH($B16,Rates!$A$2:$A$60,0),23),Limits!$B$9*Assets!$S16),MIN(Limits!$B$9*Assets!$S16,MAX(0,$F16-SUM($I16:AD16)))),IF($E16=1,$F16-$I16,$H16)*INDEX(Rates!$C$2:$AP$60,MATCH($B16,Rates!$A$2:$A$60,0),23)))</f>
      </c>
      <c r="AF16" s="2">
        <f>IF($B16="",0,IF($D16=1,IF(24&lt;=$C16,MIN(IF($E16=1,$F16-$I16,$H16)*INDEX(Rates!$C$2:$AP$60,MATCH($B16,Rates!$A$2:$A$60,0),24),Limits!$B$9*Assets!$S16),MIN(Limits!$B$9*Assets!$S16,MAX(0,$F16-SUM($I16:AE16)))),IF($E16=1,$F16-$I16,$H16)*INDEX(Rates!$C$2:$AP$60,MATCH($B16,Rates!$A$2:$A$60,0),24)))</f>
      </c>
      <c r="AG16" s="2">
        <f>IF($B16="",0,IF($D16=1,IF(25&lt;=$C16,MIN(IF($E16=1,$F16-$I16,$H16)*INDEX(Rates!$C$2:$AP$60,MATCH($B16,Rates!$A$2:$A$60,0),25),Limits!$B$9*Assets!$S16),MIN(Limits!$B$9*Assets!$S16,MAX(0,$F16-SUM($I16:AF16)))),IF($E16=1,$F16-$I16,$H16)*INDEX(Rates!$C$2:$AP$60,MATCH($B16,Rates!$A$2:$A$60,0),25)))</f>
      </c>
      <c r="AH16" s="2">
        <f>IF($B16="",0,IF($D16=1,IF(26&lt;=$C16,MIN(IF($E16=1,$F16-$I16,$H16)*INDEX(Rates!$C$2:$AP$60,MATCH($B16,Rates!$A$2:$A$60,0),26),Limits!$B$9*Assets!$S16),MIN(Limits!$B$9*Assets!$S16,MAX(0,$F16-SUM($I16:AG16)))),IF($E16=1,$F16-$I16,$H16)*INDEX(Rates!$C$2:$AP$60,MATCH($B16,Rates!$A$2:$A$60,0),26)))</f>
      </c>
      <c r="AI16" s="2">
        <f>IF($B16="",0,IF($D16=1,IF(27&lt;=$C16,MIN(IF($E16=1,$F16-$I16,$H16)*INDEX(Rates!$C$2:$AP$60,MATCH($B16,Rates!$A$2:$A$60,0),27),Limits!$B$9*Assets!$S16),MIN(Limits!$B$9*Assets!$S16,MAX(0,$F16-SUM($I16:AH16)))),IF($E16=1,$F16-$I16,$H16)*INDEX(Rates!$C$2:$AP$60,MATCH($B16,Rates!$A$2:$A$60,0),27)))</f>
      </c>
      <c r="AJ16" s="2">
        <f>IF($B16="",0,IF($D16=1,IF(28&lt;=$C16,MIN(IF($E16=1,$F16-$I16,$H16)*INDEX(Rates!$C$2:$AP$60,MATCH($B16,Rates!$A$2:$A$60,0),28),Limits!$B$9*Assets!$S16),MIN(Limits!$B$9*Assets!$S16,MAX(0,$F16-SUM($I16:AI16)))),IF($E16=1,$F16-$I16,$H16)*INDEX(Rates!$C$2:$AP$60,MATCH($B16,Rates!$A$2:$A$60,0),28)))</f>
      </c>
      <c r="AK16" s="2">
        <f>IF($B16="",0,IF($D16=1,IF(29&lt;=$C16,MIN(IF($E16=1,$F16-$I16,$H16)*INDEX(Rates!$C$2:$AP$60,MATCH($B16,Rates!$A$2:$A$60,0),29),Limits!$B$9*Assets!$S16),MIN(Limits!$B$9*Assets!$S16,MAX(0,$F16-SUM($I16:AJ16)))),IF($E16=1,$F16-$I16,$H16)*INDEX(Rates!$C$2:$AP$60,MATCH($B16,Rates!$A$2:$A$60,0),29)))</f>
      </c>
      <c r="AL16" s="2">
        <f>IF($B16="",0,IF($D16=1,IF(30&lt;=$C16,MIN(IF($E16=1,$F16-$I16,$H16)*INDEX(Rates!$C$2:$AP$60,MATCH($B16,Rates!$A$2:$A$60,0),30),Limits!$B$9*Assets!$S16),MIN(Limits!$B$9*Assets!$S16,MAX(0,$F16-SUM($I16:AK16)))),IF($E16=1,$F16-$I16,$H16)*INDEX(Rates!$C$2:$AP$60,MATCH($B16,Rates!$A$2:$A$60,0),30)))</f>
      </c>
      <c r="AM16" s="2">
        <f>IF($B16="",0,IF($D16=1,IF(31&lt;=$C16,MIN(IF($E16=1,$F16-$I16,$H16)*INDEX(Rates!$C$2:$AP$60,MATCH($B16,Rates!$A$2:$A$60,0),31),Limits!$B$9*Assets!$S16),MIN(Limits!$B$9*Assets!$S16,MAX(0,$F16-SUM($I16:AL16)))),IF($E16=1,$F16-$I16,$H16)*INDEX(Rates!$C$2:$AP$60,MATCH($B16,Rates!$A$2:$A$60,0),31)))</f>
      </c>
      <c r="AN16" s="2">
        <f>IF($B16="",0,IF($D16=1,IF(32&lt;=$C16,MIN(IF($E16=1,$F16-$I16,$H16)*INDEX(Rates!$C$2:$AP$60,MATCH($B16,Rates!$A$2:$A$60,0),32),Limits!$B$9*Assets!$S16),MIN(Limits!$B$9*Assets!$S16,MAX(0,$F16-SUM($I16:AM16)))),IF($E16=1,$F16-$I16,$H16)*INDEX(Rates!$C$2:$AP$60,MATCH($B16,Rates!$A$2:$A$60,0),32)))</f>
      </c>
      <c r="AO16" s="2">
        <f>IF($B16="",0,IF($D16=1,IF(33&lt;=$C16,MIN(IF($E16=1,$F16-$I16,$H16)*INDEX(Rates!$C$2:$AP$60,MATCH($B16,Rates!$A$2:$A$60,0),33),Limits!$B$9*Assets!$S16),MIN(Limits!$B$9*Assets!$S16,MAX(0,$F16-SUM($I16:AN16)))),IF($E16=1,$F16-$I16,$H16)*INDEX(Rates!$C$2:$AP$60,MATCH($B16,Rates!$A$2:$A$60,0),33)))</f>
      </c>
      <c r="AP16" s="2">
        <f>IF($B16="",0,IF($D16=1,IF(34&lt;=$C16,MIN(IF($E16=1,$F16-$I16,$H16)*INDEX(Rates!$C$2:$AP$60,MATCH($B16,Rates!$A$2:$A$60,0),34),Limits!$B$9*Assets!$S16),MIN(Limits!$B$9*Assets!$S16,MAX(0,$F16-SUM($I16:AO16)))),IF($E16=1,$F16-$I16,$H16)*INDEX(Rates!$C$2:$AP$60,MATCH($B16,Rates!$A$2:$A$60,0),34)))</f>
      </c>
      <c r="AQ16" s="2">
        <f>IF($B16="",0,IF($D16=1,IF(35&lt;=$C16,MIN(IF($E16=1,$F16-$I16,$H16)*INDEX(Rates!$C$2:$AP$60,MATCH($B16,Rates!$A$2:$A$60,0),35),Limits!$B$9*Assets!$S16),MIN(Limits!$B$9*Assets!$S16,MAX(0,$F16-SUM($I16:AP16)))),IF($E16=1,$F16-$I16,$H16)*INDEX(Rates!$C$2:$AP$60,MATCH($B16,Rates!$A$2:$A$60,0),35)))</f>
      </c>
      <c r="AR16" s="2">
        <f>IF($B16="",0,IF($D16=1,IF(36&lt;=$C16,MIN(IF($E16=1,$F16-$I16,$H16)*INDEX(Rates!$C$2:$AP$60,MATCH($B16,Rates!$A$2:$A$60,0),36),Limits!$B$9*Assets!$S16),MIN(Limits!$B$9*Assets!$S16,MAX(0,$F16-SUM($I16:AQ16)))),IF($E16=1,$F16-$I16,$H16)*INDEX(Rates!$C$2:$AP$60,MATCH($B16,Rates!$A$2:$A$60,0),36)))</f>
      </c>
      <c r="AS16" s="2">
        <f>IF($B16="",0,IF($D16=1,IF(37&lt;=$C16,MIN(IF($E16=1,$F16-$I16,$H16)*INDEX(Rates!$C$2:$AP$60,MATCH($B16,Rates!$A$2:$A$60,0),37),Limits!$B$9*Assets!$S16),MIN(Limits!$B$9*Assets!$S16,MAX(0,$F16-SUM($I16:AR16)))),IF($E16=1,$F16-$I16,$H16)*INDEX(Rates!$C$2:$AP$60,MATCH($B16,Rates!$A$2:$A$60,0),37)))</f>
      </c>
      <c r="AT16" s="2">
        <f>IF($B16="",0,IF($D16=1,IF(38&lt;=$C16,MIN(IF($E16=1,$F16-$I16,$H16)*INDEX(Rates!$C$2:$AP$60,MATCH($B16,Rates!$A$2:$A$60,0),38),Limits!$B$9*Assets!$S16),MIN(Limits!$B$9*Assets!$S16,MAX(0,$F16-SUM($I16:AS16)))),IF($E16=1,$F16-$I16,$H16)*INDEX(Rates!$C$2:$AP$60,MATCH($B16,Rates!$A$2:$A$60,0),38)))</f>
      </c>
      <c r="AU16" s="2">
        <f>IF($B16="",0,IF($D16=1,IF(39&lt;=$C16,MIN(IF($E16=1,$F16-$I16,$H16)*INDEX(Rates!$C$2:$AP$60,MATCH($B16,Rates!$A$2:$A$60,0),39),Limits!$B$9*Assets!$S16),MIN(Limits!$B$9*Assets!$S16,MAX(0,$F16-SUM($I16:AT16)))),IF($E16=1,$F16-$I16,$H16)*INDEX(Rates!$C$2:$AP$60,MATCH($B16,Rates!$A$2:$A$60,0),39)))</f>
      </c>
      <c r="AV16" s="2">
        <f>IF($B16="",0,IF($D16=1,IF(40&lt;=$C16,MIN(IF($E16=1,$F16-$I16,$H16)*INDEX(Rates!$C$2:$AP$60,MATCH($B16,Rates!$A$2:$A$60,0),40),Limits!$B$9*Assets!$S16),MIN(Limits!$B$9*Assets!$S16,MAX(0,$F16-SUM($I16:AU16)))),IF($E16=1,$F16-$I16,$H16)*INDEX(Rates!$C$2:$AP$60,MATCH($B16,Rates!$A$2:$A$60,0),40)))</f>
      </c>
    </row>
    <row r="17" spans="1:48" x14ac:dyDescent="0.25">
      <c r="A17">
        <f>IF(Assets!A17="","",Assets!A17)</f>
      </c>
      <c r="B17">
        <f>Assets!AD17</f>
      </c>
      <c r="C17">
        <f>IF(B17="",0,INDEX(Rates!$B$2:$B$60,MATCH(B17,Rates!$A$2:$A$60,0)))</f>
      </c>
      <c r="D17">
        <f>Assets!X17</f>
      </c>
      <c r="E17">
        <f>IF(AND(D17=1,Assets!J17=1,Assets!K17=0),1,0)</f>
      </c>
      <c r="F17">
        <f>Assets!T17</f>
      </c>
      <c r="G17">
        <f>Assets!AF17+Assets!L17</f>
      </c>
      <c r="H17">
        <f>Assets!M17</f>
      </c>
      <c r="I17" s="2">
        <f>IF($B17="",0,IF($D17=1,IF(1&lt;=$C17,MIN($G17+$H17*INDEX(Rates!$C$2:$AP$60,MATCH($B17,Rates!$A$2:$A$60,0),1),Assets!$Z17),MIN($G17+$H17*INDEX(Rates!$C$2:$AP$60,MATCH($B17,Rates!$A$2:$A$60,0),1),Assets!$Z17)),$G17+$H17*INDEX(Rates!$C$2:$AP$60,MATCH($B17,Rates!$A$2:$A$60,0),1)))</f>
      </c>
      <c r="J17" s="2">
        <f>IF($B17="",0,IF($D17=1,IF(2&lt;=$C17,MIN(IF($E17=1,$F17-$I17,$H17)*INDEX(Rates!$C$2:$AP$60,MATCH($B17,Rates!$A$2:$A$60,0),2),Limits!$B$7*Assets!$S17),MIN(Limits!$B$9*Assets!$S17,MAX(0,$F17-SUM($I17:I17)))),IF($E17=1,$F17-$I17,$H17)*INDEX(Rates!$C$2:$AP$60,MATCH($B17,Rates!$A$2:$A$60,0),2)))</f>
      </c>
      <c r="K17" s="2">
        <f>IF($B17="",0,IF($D17=1,IF(3&lt;=$C17,MIN(IF($E17=1,$F17-$I17,$H17)*INDEX(Rates!$C$2:$AP$60,MATCH($B17,Rates!$A$2:$A$60,0),3),Limits!$B$8*Assets!$S17),MIN(Limits!$B$9*Assets!$S17,MAX(0,$F17-SUM($I17:J17)))),IF($E17=1,$F17-$I17,$H17)*INDEX(Rates!$C$2:$AP$60,MATCH($B17,Rates!$A$2:$A$60,0),3)))</f>
      </c>
      <c r="L17" s="2">
        <f>IF($B17="",0,IF($D17=1,IF(4&lt;=$C17,MIN(IF($E17=1,$F17-$I17,$H17)*INDEX(Rates!$C$2:$AP$60,MATCH($B17,Rates!$A$2:$A$60,0),4),Limits!$B$9*Assets!$S17),MIN(Limits!$B$9*Assets!$S17,MAX(0,$F17-SUM($I17:K17)))),IF($E17=1,$F17-$I17,$H17)*INDEX(Rates!$C$2:$AP$60,MATCH($B17,Rates!$A$2:$A$60,0),4)))</f>
      </c>
      <c r="M17" s="2">
        <f>IF($B17="",0,IF($D17=1,IF(5&lt;=$C17,MIN(IF($E17=1,$F17-$I17,$H17)*INDEX(Rates!$C$2:$AP$60,MATCH($B17,Rates!$A$2:$A$60,0),5),Limits!$B$9*Assets!$S17),MIN(Limits!$B$9*Assets!$S17,MAX(0,$F17-SUM($I17:L17)))),IF($E17=1,$F17-$I17,$H17)*INDEX(Rates!$C$2:$AP$60,MATCH($B17,Rates!$A$2:$A$60,0),5)))</f>
      </c>
      <c r="N17" s="2">
        <f>IF($B17="",0,IF($D17=1,IF(6&lt;=$C17,MIN(IF($E17=1,$F17-$I17,$H17)*INDEX(Rates!$C$2:$AP$60,MATCH($B17,Rates!$A$2:$A$60,0),6),Limits!$B$9*Assets!$S17),MIN(Limits!$B$9*Assets!$S17,MAX(0,$F17-SUM($I17:M17)))),IF($E17=1,$F17-$I17,$H17)*INDEX(Rates!$C$2:$AP$60,MATCH($B17,Rates!$A$2:$A$60,0),6)))</f>
      </c>
      <c r="O17" s="2">
        <f>IF($B17="",0,IF($D17=1,IF(7&lt;=$C17,MIN(IF($E17=1,$F17-$I17,$H17)*INDEX(Rates!$C$2:$AP$60,MATCH($B17,Rates!$A$2:$A$60,0),7),Limits!$B$9*Assets!$S17),MIN(Limits!$B$9*Assets!$S17,MAX(0,$F17-SUM($I17:N17)))),IF($E17=1,$F17-$I17,$H17)*INDEX(Rates!$C$2:$AP$60,MATCH($B17,Rates!$A$2:$A$60,0),7)))</f>
      </c>
      <c r="P17" s="2">
        <f>IF($B17="",0,IF($D17=1,IF(8&lt;=$C17,MIN(IF($E17=1,$F17-$I17,$H17)*INDEX(Rates!$C$2:$AP$60,MATCH($B17,Rates!$A$2:$A$60,0),8),Limits!$B$9*Assets!$S17),MIN(Limits!$B$9*Assets!$S17,MAX(0,$F17-SUM($I17:O17)))),IF($E17=1,$F17-$I17,$H17)*INDEX(Rates!$C$2:$AP$60,MATCH($B17,Rates!$A$2:$A$60,0),8)))</f>
      </c>
      <c r="Q17" s="2">
        <f>IF($B17="",0,IF($D17=1,IF(9&lt;=$C17,MIN(IF($E17=1,$F17-$I17,$H17)*INDEX(Rates!$C$2:$AP$60,MATCH($B17,Rates!$A$2:$A$60,0),9),Limits!$B$9*Assets!$S17),MIN(Limits!$B$9*Assets!$S17,MAX(0,$F17-SUM($I17:P17)))),IF($E17=1,$F17-$I17,$H17)*INDEX(Rates!$C$2:$AP$60,MATCH($B17,Rates!$A$2:$A$60,0),9)))</f>
      </c>
      <c r="R17" s="2">
        <f>IF($B17="",0,IF($D17=1,IF(10&lt;=$C17,MIN(IF($E17=1,$F17-$I17,$H17)*INDEX(Rates!$C$2:$AP$60,MATCH($B17,Rates!$A$2:$A$60,0),10),Limits!$B$9*Assets!$S17),MIN(Limits!$B$9*Assets!$S17,MAX(0,$F17-SUM($I17:Q17)))),IF($E17=1,$F17-$I17,$H17)*INDEX(Rates!$C$2:$AP$60,MATCH($B17,Rates!$A$2:$A$60,0),10)))</f>
      </c>
      <c r="S17" s="2">
        <f>IF($B17="",0,IF($D17=1,IF(11&lt;=$C17,MIN(IF($E17=1,$F17-$I17,$H17)*INDEX(Rates!$C$2:$AP$60,MATCH($B17,Rates!$A$2:$A$60,0),11),Limits!$B$9*Assets!$S17),MIN(Limits!$B$9*Assets!$S17,MAX(0,$F17-SUM($I17:R17)))),IF($E17=1,$F17-$I17,$H17)*INDEX(Rates!$C$2:$AP$60,MATCH($B17,Rates!$A$2:$A$60,0),11)))</f>
      </c>
      <c r="T17" s="2">
        <f>IF($B17="",0,IF($D17=1,IF(12&lt;=$C17,MIN(IF($E17=1,$F17-$I17,$H17)*INDEX(Rates!$C$2:$AP$60,MATCH($B17,Rates!$A$2:$A$60,0),12),Limits!$B$9*Assets!$S17),MIN(Limits!$B$9*Assets!$S17,MAX(0,$F17-SUM($I17:S17)))),IF($E17=1,$F17-$I17,$H17)*INDEX(Rates!$C$2:$AP$60,MATCH($B17,Rates!$A$2:$A$60,0),12)))</f>
      </c>
      <c r="U17" s="2">
        <f>IF($B17="",0,IF($D17=1,IF(13&lt;=$C17,MIN(IF($E17=1,$F17-$I17,$H17)*INDEX(Rates!$C$2:$AP$60,MATCH($B17,Rates!$A$2:$A$60,0),13),Limits!$B$9*Assets!$S17),MIN(Limits!$B$9*Assets!$S17,MAX(0,$F17-SUM($I17:T17)))),IF($E17=1,$F17-$I17,$H17)*INDEX(Rates!$C$2:$AP$60,MATCH($B17,Rates!$A$2:$A$60,0),13)))</f>
      </c>
      <c r="V17" s="2">
        <f>IF($B17="",0,IF($D17=1,IF(14&lt;=$C17,MIN(IF($E17=1,$F17-$I17,$H17)*INDEX(Rates!$C$2:$AP$60,MATCH($B17,Rates!$A$2:$A$60,0),14),Limits!$B$9*Assets!$S17),MIN(Limits!$B$9*Assets!$S17,MAX(0,$F17-SUM($I17:U17)))),IF($E17=1,$F17-$I17,$H17)*INDEX(Rates!$C$2:$AP$60,MATCH($B17,Rates!$A$2:$A$60,0),14)))</f>
      </c>
      <c r="W17" s="2">
        <f>IF($B17="",0,IF($D17=1,IF(15&lt;=$C17,MIN(IF($E17=1,$F17-$I17,$H17)*INDEX(Rates!$C$2:$AP$60,MATCH($B17,Rates!$A$2:$A$60,0),15),Limits!$B$9*Assets!$S17),MIN(Limits!$B$9*Assets!$S17,MAX(0,$F17-SUM($I17:V17)))),IF($E17=1,$F17-$I17,$H17)*INDEX(Rates!$C$2:$AP$60,MATCH($B17,Rates!$A$2:$A$60,0),15)))</f>
      </c>
      <c r="X17" s="2">
        <f>IF($B17="",0,IF($D17=1,IF(16&lt;=$C17,MIN(IF($E17=1,$F17-$I17,$H17)*INDEX(Rates!$C$2:$AP$60,MATCH($B17,Rates!$A$2:$A$60,0),16),Limits!$B$9*Assets!$S17),MIN(Limits!$B$9*Assets!$S17,MAX(0,$F17-SUM($I17:W17)))),IF($E17=1,$F17-$I17,$H17)*INDEX(Rates!$C$2:$AP$60,MATCH($B17,Rates!$A$2:$A$60,0),16)))</f>
      </c>
      <c r="Y17" s="2">
        <f>IF($B17="",0,IF($D17=1,IF(17&lt;=$C17,MIN(IF($E17=1,$F17-$I17,$H17)*INDEX(Rates!$C$2:$AP$60,MATCH($B17,Rates!$A$2:$A$60,0),17),Limits!$B$9*Assets!$S17),MIN(Limits!$B$9*Assets!$S17,MAX(0,$F17-SUM($I17:X17)))),IF($E17=1,$F17-$I17,$H17)*INDEX(Rates!$C$2:$AP$60,MATCH($B17,Rates!$A$2:$A$60,0),17)))</f>
      </c>
      <c r="Z17" s="2">
        <f>IF($B17="",0,IF($D17=1,IF(18&lt;=$C17,MIN(IF($E17=1,$F17-$I17,$H17)*INDEX(Rates!$C$2:$AP$60,MATCH($B17,Rates!$A$2:$A$60,0),18),Limits!$B$9*Assets!$S17),MIN(Limits!$B$9*Assets!$S17,MAX(0,$F17-SUM($I17:Y17)))),IF($E17=1,$F17-$I17,$H17)*INDEX(Rates!$C$2:$AP$60,MATCH($B17,Rates!$A$2:$A$60,0),18)))</f>
      </c>
      <c r="AA17" s="2">
        <f>IF($B17="",0,IF($D17=1,IF(19&lt;=$C17,MIN(IF($E17=1,$F17-$I17,$H17)*INDEX(Rates!$C$2:$AP$60,MATCH($B17,Rates!$A$2:$A$60,0),19),Limits!$B$9*Assets!$S17),MIN(Limits!$B$9*Assets!$S17,MAX(0,$F17-SUM($I17:Z17)))),IF($E17=1,$F17-$I17,$H17)*INDEX(Rates!$C$2:$AP$60,MATCH($B17,Rates!$A$2:$A$60,0),19)))</f>
      </c>
      <c r="AB17" s="2">
        <f>IF($B17="",0,IF($D17=1,IF(20&lt;=$C17,MIN(IF($E17=1,$F17-$I17,$H17)*INDEX(Rates!$C$2:$AP$60,MATCH($B17,Rates!$A$2:$A$60,0),20),Limits!$B$9*Assets!$S17),MIN(Limits!$B$9*Assets!$S17,MAX(0,$F17-SUM($I17:AA17)))),IF($E17=1,$F17-$I17,$H17)*INDEX(Rates!$C$2:$AP$60,MATCH($B17,Rates!$A$2:$A$60,0),20)))</f>
      </c>
      <c r="AC17" s="2">
        <f>IF($B17="",0,IF($D17=1,IF(21&lt;=$C17,MIN(IF($E17=1,$F17-$I17,$H17)*INDEX(Rates!$C$2:$AP$60,MATCH($B17,Rates!$A$2:$A$60,0),21),Limits!$B$9*Assets!$S17),MIN(Limits!$B$9*Assets!$S17,MAX(0,$F17-SUM($I17:AB17)))),IF($E17=1,$F17-$I17,$H17)*INDEX(Rates!$C$2:$AP$60,MATCH($B17,Rates!$A$2:$A$60,0),21)))</f>
      </c>
      <c r="AD17" s="2">
        <f>IF($B17="",0,IF($D17=1,IF(22&lt;=$C17,MIN(IF($E17=1,$F17-$I17,$H17)*INDEX(Rates!$C$2:$AP$60,MATCH($B17,Rates!$A$2:$A$60,0),22),Limits!$B$9*Assets!$S17),MIN(Limits!$B$9*Assets!$S17,MAX(0,$F17-SUM($I17:AC17)))),IF($E17=1,$F17-$I17,$H17)*INDEX(Rates!$C$2:$AP$60,MATCH($B17,Rates!$A$2:$A$60,0),22)))</f>
      </c>
      <c r="AE17" s="2">
        <f>IF($B17="",0,IF($D17=1,IF(23&lt;=$C17,MIN(IF($E17=1,$F17-$I17,$H17)*INDEX(Rates!$C$2:$AP$60,MATCH($B17,Rates!$A$2:$A$60,0),23),Limits!$B$9*Assets!$S17),MIN(Limits!$B$9*Assets!$S17,MAX(0,$F17-SUM($I17:AD17)))),IF($E17=1,$F17-$I17,$H17)*INDEX(Rates!$C$2:$AP$60,MATCH($B17,Rates!$A$2:$A$60,0),23)))</f>
      </c>
      <c r="AF17" s="2">
        <f>IF($B17="",0,IF($D17=1,IF(24&lt;=$C17,MIN(IF($E17=1,$F17-$I17,$H17)*INDEX(Rates!$C$2:$AP$60,MATCH($B17,Rates!$A$2:$A$60,0),24),Limits!$B$9*Assets!$S17),MIN(Limits!$B$9*Assets!$S17,MAX(0,$F17-SUM($I17:AE17)))),IF($E17=1,$F17-$I17,$H17)*INDEX(Rates!$C$2:$AP$60,MATCH($B17,Rates!$A$2:$A$60,0),24)))</f>
      </c>
      <c r="AG17" s="2">
        <f>IF($B17="",0,IF($D17=1,IF(25&lt;=$C17,MIN(IF($E17=1,$F17-$I17,$H17)*INDEX(Rates!$C$2:$AP$60,MATCH($B17,Rates!$A$2:$A$60,0),25),Limits!$B$9*Assets!$S17),MIN(Limits!$B$9*Assets!$S17,MAX(0,$F17-SUM($I17:AF17)))),IF($E17=1,$F17-$I17,$H17)*INDEX(Rates!$C$2:$AP$60,MATCH($B17,Rates!$A$2:$A$60,0),25)))</f>
      </c>
      <c r="AH17" s="2">
        <f>IF($B17="",0,IF($D17=1,IF(26&lt;=$C17,MIN(IF($E17=1,$F17-$I17,$H17)*INDEX(Rates!$C$2:$AP$60,MATCH($B17,Rates!$A$2:$A$60,0),26),Limits!$B$9*Assets!$S17),MIN(Limits!$B$9*Assets!$S17,MAX(0,$F17-SUM($I17:AG17)))),IF($E17=1,$F17-$I17,$H17)*INDEX(Rates!$C$2:$AP$60,MATCH($B17,Rates!$A$2:$A$60,0),26)))</f>
      </c>
      <c r="AI17" s="2">
        <f>IF($B17="",0,IF($D17=1,IF(27&lt;=$C17,MIN(IF($E17=1,$F17-$I17,$H17)*INDEX(Rates!$C$2:$AP$60,MATCH($B17,Rates!$A$2:$A$60,0),27),Limits!$B$9*Assets!$S17),MIN(Limits!$B$9*Assets!$S17,MAX(0,$F17-SUM($I17:AH17)))),IF($E17=1,$F17-$I17,$H17)*INDEX(Rates!$C$2:$AP$60,MATCH($B17,Rates!$A$2:$A$60,0),27)))</f>
      </c>
      <c r="AJ17" s="2">
        <f>IF($B17="",0,IF($D17=1,IF(28&lt;=$C17,MIN(IF($E17=1,$F17-$I17,$H17)*INDEX(Rates!$C$2:$AP$60,MATCH($B17,Rates!$A$2:$A$60,0),28),Limits!$B$9*Assets!$S17),MIN(Limits!$B$9*Assets!$S17,MAX(0,$F17-SUM($I17:AI17)))),IF($E17=1,$F17-$I17,$H17)*INDEX(Rates!$C$2:$AP$60,MATCH($B17,Rates!$A$2:$A$60,0),28)))</f>
      </c>
      <c r="AK17" s="2">
        <f>IF($B17="",0,IF($D17=1,IF(29&lt;=$C17,MIN(IF($E17=1,$F17-$I17,$H17)*INDEX(Rates!$C$2:$AP$60,MATCH($B17,Rates!$A$2:$A$60,0),29),Limits!$B$9*Assets!$S17),MIN(Limits!$B$9*Assets!$S17,MAX(0,$F17-SUM($I17:AJ17)))),IF($E17=1,$F17-$I17,$H17)*INDEX(Rates!$C$2:$AP$60,MATCH($B17,Rates!$A$2:$A$60,0),29)))</f>
      </c>
      <c r="AL17" s="2">
        <f>IF($B17="",0,IF($D17=1,IF(30&lt;=$C17,MIN(IF($E17=1,$F17-$I17,$H17)*INDEX(Rates!$C$2:$AP$60,MATCH($B17,Rates!$A$2:$A$60,0),30),Limits!$B$9*Assets!$S17),MIN(Limits!$B$9*Assets!$S17,MAX(0,$F17-SUM($I17:AK17)))),IF($E17=1,$F17-$I17,$H17)*INDEX(Rates!$C$2:$AP$60,MATCH($B17,Rates!$A$2:$A$60,0),30)))</f>
      </c>
      <c r="AM17" s="2">
        <f>IF($B17="",0,IF($D17=1,IF(31&lt;=$C17,MIN(IF($E17=1,$F17-$I17,$H17)*INDEX(Rates!$C$2:$AP$60,MATCH($B17,Rates!$A$2:$A$60,0),31),Limits!$B$9*Assets!$S17),MIN(Limits!$B$9*Assets!$S17,MAX(0,$F17-SUM($I17:AL17)))),IF($E17=1,$F17-$I17,$H17)*INDEX(Rates!$C$2:$AP$60,MATCH($B17,Rates!$A$2:$A$60,0),31)))</f>
      </c>
      <c r="AN17" s="2">
        <f>IF($B17="",0,IF($D17=1,IF(32&lt;=$C17,MIN(IF($E17=1,$F17-$I17,$H17)*INDEX(Rates!$C$2:$AP$60,MATCH($B17,Rates!$A$2:$A$60,0),32),Limits!$B$9*Assets!$S17),MIN(Limits!$B$9*Assets!$S17,MAX(0,$F17-SUM($I17:AM17)))),IF($E17=1,$F17-$I17,$H17)*INDEX(Rates!$C$2:$AP$60,MATCH($B17,Rates!$A$2:$A$60,0),32)))</f>
      </c>
      <c r="AO17" s="2">
        <f>IF($B17="",0,IF($D17=1,IF(33&lt;=$C17,MIN(IF($E17=1,$F17-$I17,$H17)*INDEX(Rates!$C$2:$AP$60,MATCH($B17,Rates!$A$2:$A$60,0),33),Limits!$B$9*Assets!$S17),MIN(Limits!$B$9*Assets!$S17,MAX(0,$F17-SUM($I17:AN17)))),IF($E17=1,$F17-$I17,$H17)*INDEX(Rates!$C$2:$AP$60,MATCH($B17,Rates!$A$2:$A$60,0),33)))</f>
      </c>
      <c r="AP17" s="2">
        <f>IF($B17="",0,IF($D17=1,IF(34&lt;=$C17,MIN(IF($E17=1,$F17-$I17,$H17)*INDEX(Rates!$C$2:$AP$60,MATCH($B17,Rates!$A$2:$A$60,0),34),Limits!$B$9*Assets!$S17),MIN(Limits!$B$9*Assets!$S17,MAX(0,$F17-SUM($I17:AO17)))),IF($E17=1,$F17-$I17,$H17)*INDEX(Rates!$C$2:$AP$60,MATCH($B17,Rates!$A$2:$A$60,0),34)))</f>
      </c>
      <c r="AQ17" s="2">
        <f>IF($B17="",0,IF($D17=1,IF(35&lt;=$C17,MIN(IF($E17=1,$F17-$I17,$H17)*INDEX(Rates!$C$2:$AP$60,MATCH($B17,Rates!$A$2:$A$60,0),35),Limits!$B$9*Assets!$S17),MIN(Limits!$B$9*Assets!$S17,MAX(0,$F17-SUM($I17:AP17)))),IF($E17=1,$F17-$I17,$H17)*INDEX(Rates!$C$2:$AP$60,MATCH($B17,Rates!$A$2:$A$60,0),35)))</f>
      </c>
      <c r="AR17" s="2">
        <f>IF($B17="",0,IF($D17=1,IF(36&lt;=$C17,MIN(IF($E17=1,$F17-$I17,$H17)*INDEX(Rates!$C$2:$AP$60,MATCH($B17,Rates!$A$2:$A$60,0),36),Limits!$B$9*Assets!$S17),MIN(Limits!$B$9*Assets!$S17,MAX(0,$F17-SUM($I17:AQ17)))),IF($E17=1,$F17-$I17,$H17)*INDEX(Rates!$C$2:$AP$60,MATCH($B17,Rates!$A$2:$A$60,0),36)))</f>
      </c>
      <c r="AS17" s="2">
        <f>IF($B17="",0,IF($D17=1,IF(37&lt;=$C17,MIN(IF($E17=1,$F17-$I17,$H17)*INDEX(Rates!$C$2:$AP$60,MATCH($B17,Rates!$A$2:$A$60,0),37),Limits!$B$9*Assets!$S17),MIN(Limits!$B$9*Assets!$S17,MAX(0,$F17-SUM($I17:AR17)))),IF($E17=1,$F17-$I17,$H17)*INDEX(Rates!$C$2:$AP$60,MATCH($B17,Rates!$A$2:$A$60,0),37)))</f>
      </c>
      <c r="AT17" s="2">
        <f>IF($B17="",0,IF($D17=1,IF(38&lt;=$C17,MIN(IF($E17=1,$F17-$I17,$H17)*INDEX(Rates!$C$2:$AP$60,MATCH($B17,Rates!$A$2:$A$60,0),38),Limits!$B$9*Assets!$S17),MIN(Limits!$B$9*Assets!$S17,MAX(0,$F17-SUM($I17:AS17)))),IF($E17=1,$F17-$I17,$H17)*INDEX(Rates!$C$2:$AP$60,MATCH($B17,Rates!$A$2:$A$60,0),38)))</f>
      </c>
      <c r="AU17" s="2">
        <f>IF($B17="",0,IF($D17=1,IF(39&lt;=$C17,MIN(IF($E17=1,$F17-$I17,$H17)*INDEX(Rates!$C$2:$AP$60,MATCH($B17,Rates!$A$2:$A$60,0),39),Limits!$B$9*Assets!$S17),MIN(Limits!$B$9*Assets!$S17,MAX(0,$F17-SUM($I17:AT17)))),IF($E17=1,$F17-$I17,$H17)*INDEX(Rates!$C$2:$AP$60,MATCH($B17,Rates!$A$2:$A$60,0),39)))</f>
      </c>
      <c r="AV17" s="2">
        <f>IF($B17="",0,IF($D17=1,IF(40&lt;=$C17,MIN(IF($E17=1,$F17-$I17,$H17)*INDEX(Rates!$C$2:$AP$60,MATCH($B17,Rates!$A$2:$A$60,0),40),Limits!$B$9*Assets!$S17),MIN(Limits!$B$9*Assets!$S17,MAX(0,$F17-SUM($I17:AU17)))),IF($E17=1,$F17-$I17,$H17)*INDEX(Rates!$C$2:$AP$60,MATCH($B17,Rates!$A$2:$A$60,0),40)))</f>
      </c>
    </row>
    <row r="18" spans="1:48" x14ac:dyDescent="0.25">
      <c r="A18">
        <f>IF(Assets!A18="","",Assets!A18)</f>
      </c>
      <c r="B18">
        <f>Assets!AD18</f>
      </c>
      <c r="C18">
        <f>IF(B18="",0,INDEX(Rates!$B$2:$B$60,MATCH(B18,Rates!$A$2:$A$60,0)))</f>
      </c>
      <c r="D18">
        <f>Assets!X18</f>
      </c>
      <c r="E18">
        <f>IF(AND(D18=1,Assets!J18=1,Assets!K18=0),1,0)</f>
      </c>
      <c r="F18">
        <f>Assets!T18</f>
      </c>
      <c r="G18">
        <f>Assets!AF18+Assets!L18</f>
      </c>
      <c r="H18">
        <f>Assets!M18</f>
      </c>
      <c r="I18" s="2">
        <f>IF($B18="",0,IF($D18=1,IF(1&lt;=$C18,MIN($G18+$H18*INDEX(Rates!$C$2:$AP$60,MATCH($B18,Rates!$A$2:$A$60,0),1),Assets!$Z18),MIN($G18+$H18*INDEX(Rates!$C$2:$AP$60,MATCH($B18,Rates!$A$2:$A$60,0),1),Assets!$Z18)),$G18+$H18*INDEX(Rates!$C$2:$AP$60,MATCH($B18,Rates!$A$2:$A$60,0),1)))</f>
      </c>
      <c r="J18" s="2">
        <f>IF($B18="",0,IF($D18=1,IF(2&lt;=$C18,MIN(IF($E18=1,$F18-$I18,$H18)*INDEX(Rates!$C$2:$AP$60,MATCH($B18,Rates!$A$2:$A$60,0),2),Limits!$B$7*Assets!$S18),MIN(Limits!$B$9*Assets!$S18,MAX(0,$F18-SUM($I18:I18)))),IF($E18=1,$F18-$I18,$H18)*INDEX(Rates!$C$2:$AP$60,MATCH($B18,Rates!$A$2:$A$60,0),2)))</f>
      </c>
      <c r="K18" s="2">
        <f>IF($B18="",0,IF($D18=1,IF(3&lt;=$C18,MIN(IF($E18=1,$F18-$I18,$H18)*INDEX(Rates!$C$2:$AP$60,MATCH($B18,Rates!$A$2:$A$60,0),3),Limits!$B$8*Assets!$S18),MIN(Limits!$B$9*Assets!$S18,MAX(0,$F18-SUM($I18:J18)))),IF($E18=1,$F18-$I18,$H18)*INDEX(Rates!$C$2:$AP$60,MATCH($B18,Rates!$A$2:$A$60,0),3)))</f>
      </c>
      <c r="L18" s="2">
        <f>IF($B18="",0,IF($D18=1,IF(4&lt;=$C18,MIN(IF($E18=1,$F18-$I18,$H18)*INDEX(Rates!$C$2:$AP$60,MATCH($B18,Rates!$A$2:$A$60,0),4),Limits!$B$9*Assets!$S18),MIN(Limits!$B$9*Assets!$S18,MAX(0,$F18-SUM($I18:K18)))),IF($E18=1,$F18-$I18,$H18)*INDEX(Rates!$C$2:$AP$60,MATCH($B18,Rates!$A$2:$A$60,0),4)))</f>
      </c>
      <c r="M18" s="2">
        <f>IF($B18="",0,IF($D18=1,IF(5&lt;=$C18,MIN(IF($E18=1,$F18-$I18,$H18)*INDEX(Rates!$C$2:$AP$60,MATCH($B18,Rates!$A$2:$A$60,0),5),Limits!$B$9*Assets!$S18),MIN(Limits!$B$9*Assets!$S18,MAX(0,$F18-SUM($I18:L18)))),IF($E18=1,$F18-$I18,$H18)*INDEX(Rates!$C$2:$AP$60,MATCH($B18,Rates!$A$2:$A$60,0),5)))</f>
      </c>
      <c r="N18" s="2">
        <f>IF($B18="",0,IF($D18=1,IF(6&lt;=$C18,MIN(IF($E18=1,$F18-$I18,$H18)*INDEX(Rates!$C$2:$AP$60,MATCH($B18,Rates!$A$2:$A$60,0),6),Limits!$B$9*Assets!$S18),MIN(Limits!$B$9*Assets!$S18,MAX(0,$F18-SUM($I18:M18)))),IF($E18=1,$F18-$I18,$H18)*INDEX(Rates!$C$2:$AP$60,MATCH($B18,Rates!$A$2:$A$60,0),6)))</f>
      </c>
      <c r="O18" s="2">
        <f>IF($B18="",0,IF($D18=1,IF(7&lt;=$C18,MIN(IF($E18=1,$F18-$I18,$H18)*INDEX(Rates!$C$2:$AP$60,MATCH($B18,Rates!$A$2:$A$60,0),7),Limits!$B$9*Assets!$S18),MIN(Limits!$B$9*Assets!$S18,MAX(0,$F18-SUM($I18:N18)))),IF($E18=1,$F18-$I18,$H18)*INDEX(Rates!$C$2:$AP$60,MATCH($B18,Rates!$A$2:$A$60,0),7)))</f>
      </c>
      <c r="P18" s="2">
        <f>IF($B18="",0,IF($D18=1,IF(8&lt;=$C18,MIN(IF($E18=1,$F18-$I18,$H18)*INDEX(Rates!$C$2:$AP$60,MATCH($B18,Rates!$A$2:$A$60,0),8),Limits!$B$9*Assets!$S18),MIN(Limits!$B$9*Assets!$S18,MAX(0,$F18-SUM($I18:O18)))),IF($E18=1,$F18-$I18,$H18)*INDEX(Rates!$C$2:$AP$60,MATCH($B18,Rates!$A$2:$A$60,0),8)))</f>
      </c>
      <c r="Q18" s="2">
        <f>IF($B18="",0,IF($D18=1,IF(9&lt;=$C18,MIN(IF($E18=1,$F18-$I18,$H18)*INDEX(Rates!$C$2:$AP$60,MATCH($B18,Rates!$A$2:$A$60,0),9),Limits!$B$9*Assets!$S18),MIN(Limits!$B$9*Assets!$S18,MAX(0,$F18-SUM($I18:P18)))),IF($E18=1,$F18-$I18,$H18)*INDEX(Rates!$C$2:$AP$60,MATCH($B18,Rates!$A$2:$A$60,0),9)))</f>
      </c>
      <c r="R18" s="2">
        <f>IF($B18="",0,IF($D18=1,IF(10&lt;=$C18,MIN(IF($E18=1,$F18-$I18,$H18)*INDEX(Rates!$C$2:$AP$60,MATCH($B18,Rates!$A$2:$A$60,0),10),Limits!$B$9*Assets!$S18),MIN(Limits!$B$9*Assets!$S18,MAX(0,$F18-SUM($I18:Q18)))),IF($E18=1,$F18-$I18,$H18)*INDEX(Rates!$C$2:$AP$60,MATCH($B18,Rates!$A$2:$A$60,0),10)))</f>
      </c>
      <c r="S18" s="2">
        <f>IF($B18="",0,IF($D18=1,IF(11&lt;=$C18,MIN(IF($E18=1,$F18-$I18,$H18)*INDEX(Rates!$C$2:$AP$60,MATCH($B18,Rates!$A$2:$A$60,0),11),Limits!$B$9*Assets!$S18),MIN(Limits!$B$9*Assets!$S18,MAX(0,$F18-SUM($I18:R18)))),IF($E18=1,$F18-$I18,$H18)*INDEX(Rates!$C$2:$AP$60,MATCH($B18,Rates!$A$2:$A$60,0),11)))</f>
      </c>
      <c r="T18" s="2">
        <f>IF($B18="",0,IF($D18=1,IF(12&lt;=$C18,MIN(IF($E18=1,$F18-$I18,$H18)*INDEX(Rates!$C$2:$AP$60,MATCH($B18,Rates!$A$2:$A$60,0),12),Limits!$B$9*Assets!$S18),MIN(Limits!$B$9*Assets!$S18,MAX(0,$F18-SUM($I18:S18)))),IF($E18=1,$F18-$I18,$H18)*INDEX(Rates!$C$2:$AP$60,MATCH($B18,Rates!$A$2:$A$60,0),12)))</f>
      </c>
      <c r="U18" s="2">
        <f>IF($B18="",0,IF($D18=1,IF(13&lt;=$C18,MIN(IF($E18=1,$F18-$I18,$H18)*INDEX(Rates!$C$2:$AP$60,MATCH($B18,Rates!$A$2:$A$60,0),13),Limits!$B$9*Assets!$S18),MIN(Limits!$B$9*Assets!$S18,MAX(0,$F18-SUM($I18:T18)))),IF($E18=1,$F18-$I18,$H18)*INDEX(Rates!$C$2:$AP$60,MATCH($B18,Rates!$A$2:$A$60,0),13)))</f>
      </c>
      <c r="V18" s="2">
        <f>IF($B18="",0,IF($D18=1,IF(14&lt;=$C18,MIN(IF($E18=1,$F18-$I18,$H18)*INDEX(Rates!$C$2:$AP$60,MATCH($B18,Rates!$A$2:$A$60,0),14),Limits!$B$9*Assets!$S18),MIN(Limits!$B$9*Assets!$S18,MAX(0,$F18-SUM($I18:U18)))),IF($E18=1,$F18-$I18,$H18)*INDEX(Rates!$C$2:$AP$60,MATCH($B18,Rates!$A$2:$A$60,0),14)))</f>
      </c>
      <c r="W18" s="2">
        <f>IF($B18="",0,IF($D18=1,IF(15&lt;=$C18,MIN(IF($E18=1,$F18-$I18,$H18)*INDEX(Rates!$C$2:$AP$60,MATCH($B18,Rates!$A$2:$A$60,0),15),Limits!$B$9*Assets!$S18),MIN(Limits!$B$9*Assets!$S18,MAX(0,$F18-SUM($I18:V18)))),IF($E18=1,$F18-$I18,$H18)*INDEX(Rates!$C$2:$AP$60,MATCH($B18,Rates!$A$2:$A$60,0),15)))</f>
      </c>
      <c r="X18" s="2">
        <f>IF($B18="",0,IF($D18=1,IF(16&lt;=$C18,MIN(IF($E18=1,$F18-$I18,$H18)*INDEX(Rates!$C$2:$AP$60,MATCH($B18,Rates!$A$2:$A$60,0),16),Limits!$B$9*Assets!$S18),MIN(Limits!$B$9*Assets!$S18,MAX(0,$F18-SUM($I18:W18)))),IF($E18=1,$F18-$I18,$H18)*INDEX(Rates!$C$2:$AP$60,MATCH($B18,Rates!$A$2:$A$60,0),16)))</f>
      </c>
      <c r="Y18" s="2">
        <f>IF($B18="",0,IF($D18=1,IF(17&lt;=$C18,MIN(IF($E18=1,$F18-$I18,$H18)*INDEX(Rates!$C$2:$AP$60,MATCH($B18,Rates!$A$2:$A$60,0),17),Limits!$B$9*Assets!$S18),MIN(Limits!$B$9*Assets!$S18,MAX(0,$F18-SUM($I18:X18)))),IF($E18=1,$F18-$I18,$H18)*INDEX(Rates!$C$2:$AP$60,MATCH($B18,Rates!$A$2:$A$60,0),17)))</f>
      </c>
      <c r="Z18" s="2">
        <f>IF($B18="",0,IF($D18=1,IF(18&lt;=$C18,MIN(IF($E18=1,$F18-$I18,$H18)*INDEX(Rates!$C$2:$AP$60,MATCH($B18,Rates!$A$2:$A$60,0),18),Limits!$B$9*Assets!$S18),MIN(Limits!$B$9*Assets!$S18,MAX(0,$F18-SUM($I18:Y18)))),IF($E18=1,$F18-$I18,$H18)*INDEX(Rates!$C$2:$AP$60,MATCH($B18,Rates!$A$2:$A$60,0),18)))</f>
      </c>
      <c r="AA18" s="2">
        <f>IF($B18="",0,IF($D18=1,IF(19&lt;=$C18,MIN(IF($E18=1,$F18-$I18,$H18)*INDEX(Rates!$C$2:$AP$60,MATCH($B18,Rates!$A$2:$A$60,0),19),Limits!$B$9*Assets!$S18),MIN(Limits!$B$9*Assets!$S18,MAX(0,$F18-SUM($I18:Z18)))),IF($E18=1,$F18-$I18,$H18)*INDEX(Rates!$C$2:$AP$60,MATCH($B18,Rates!$A$2:$A$60,0),19)))</f>
      </c>
      <c r="AB18" s="2">
        <f>IF($B18="",0,IF($D18=1,IF(20&lt;=$C18,MIN(IF($E18=1,$F18-$I18,$H18)*INDEX(Rates!$C$2:$AP$60,MATCH($B18,Rates!$A$2:$A$60,0),20),Limits!$B$9*Assets!$S18),MIN(Limits!$B$9*Assets!$S18,MAX(0,$F18-SUM($I18:AA18)))),IF($E18=1,$F18-$I18,$H18)*INDEX(Rates!$C$2:$AP$60,MATCH($B18,Rates!$A$2:$A$60,0),20)))</f>
      </c>
      <c r="AC18" s="2">
        <f>IF($B18="",0,IF($D18=1,IF(21&lt;=$C18,MIN(IF($E18=1,$F18-$I18,$H18)*INDEX(Rates!$C$2:$AP$60,MATCH($B18,Rates!$A$2:$A$60,0),21),Limits!$B$9*Assets!$S18),MIN(Limits!$B$9*Assets!$S18,MAX(0,$F18-SUM($I18:AB18)))),IF($E18=1,$F18-$I18,$H18)*INDEX(Rates!$C$2:$AP$60,MATCH($B18,Rates!$A$2:$A$60,0),21)))</f>
      </c>
      <c r="AD18" s="2">
        <f>IF($B18="",0,IF($D18=1,IF(22&lt;=$C18,MIN(IF($E18=1,$F18-$I18,$H18)*INDEX(Rates!$C$2:$AP$60,MATCH($B18,Rates!$A$2:$A$60,0),22),Limits!$B$9*Assets!$S18),MIN(Limits!$B$9*Assets!$S18,MAX(0,$F18-SUM($I18:AC18)))),IF($E18=1,$F18-$I18,$H18)*INDEX(Rates!$C$2:$AP$60,MATCH($B18,Rates!$A$2:$A$60,0),22)))</f>
      </c>
      <c r="AE18" s="2">
        <f>IF($B18="",0,IF($D18=1,IF(23&lt;=$C18,MIN(IF($E18=1,$F18-$I18,$H18)*INDEX(Rates!$C$2:$AP$60,MATCH($B18,Rates!$A$2:$A$60,0),23),Limits!$B$9*Assets!$S18),MIN(Limits!$B$9*Assets!$S18,MAX(0,$F18-SUM($I18:AD18)))),IF($E18=1,$F18-$I18,$H18)*INDEX(Rates!$C$2:$AP$60,MATCH($B18,Rates!$A$2:$A$60,0),23)))</f>
      </c>
      <c r="AF18" s="2">
        <f>IF($B18="",0,IF($D18=1,IF(24&lt;=$C18,MIN(IF($E18=1,$F18-$I18,$H18)*INDEX(Rates!$C$2:$AP$60,MATCH($B18,Rates!$A$2:$A$60,0),24),Limits!$B$9*Assets!$S18),MIN(Limits!$B$9*Assets!$S18,MAX(0,$F18-SUM($I18:AE18)))),IF($E18=1,$F18-$I18,$H18)*INDEX(Rates!$C$2:$AP$60,MATCH($B18,Rates!$A$2:$A$60,0),24)))</f>
      </c>
      <c r="AG18" s="2">
        <f>IF($B18="",0,IF($D18=1,IF(25&lt;=$C18,MIN(IF($E18=1,$F18-$I18,$H18)*INDEX(Rates!$C$2:$AP$60,MATCH($B18,Rates!$A$2:$A$60,0),25),Limits!$B$9*Assets!$S18),MIN(Limits!$B$9*Assets!$S18,MAX(0,$F18-SUM($I18:AF18)))),IF($E18=1,$F18-$I18,$H18)*INDEX(Rates!$C$2:$AP$60,MATCH($B18,Rates!$A$2:$A$60,0),25)))</f>
      </c>
      <c r="AH18" s="2">
        <f>IF($B18="",0,IF($D18=1,IF(26&lt;=$C18,MIN(IF($E18=1,$F18-$I18,$H18)*INDEX(Rates!$C$2:$AP$60,MATCH($B18,Rates!$A$2:$A$60,0),26),Limits!$B$9*Assets!$S18),MIN(Limits!$B$9*Assets!$S18,MAX(0,$F18-SUM($I18:AG18)))),IF($E18=1,$F18-$I18,$H18)*INDEX(Rates!$C$2:$AP$60,MATCH($B18,Rates!$A$2:$A$60,0),26)))</f>
      </c>
      <c r="AI18" s="2">
        <f>IF($B18="",0,IF($D18=1,IF(27&lt;=$C18,MIN(IF($E18=1,$F18-$I18,$H18)*INDEX(Rates!$C$2:$AP$60,MATCH($B18,Rates!$A$2:$A$60,0),27),Limits!$B$9*Assets!$S18),MIN(Limits!$B$9*Assets!$S18,MAX(0,$F18-SUM($I18:AH18)))),IF($E18=1,$F18-$I18,$H18)*INDEX(Rates!$C$2:$AP$60,MATCH($B18,Rates!$A$2:$A$60,0),27)))</f>
      </c>
      <c r="AJ18" s="2">
        <f>IF($B18="",0,IF($D18=1,IF(28&lt;=$C18,MIN(IF($E18=1,$F18-$I18,$H18)*INDEX(Rates!$C$2:$AP$60,MATCH($B18,Rates!$A$2:$A$60,0),28),Limits!$B$9*Assets!$S18),MIN(Limits!$B$9*Assets!$S18,MAX(0,$F18-SUM($I18:AI18)))),IF($E18=1,$F18-$I18,$H18)*INDEX(Rates!$C$2:$AP$60,MATCH($B18,Rates!$A$2:$A$60,0),28)))</f>
      </c>
      <c r="AK18" s="2">
        <f>IF($B18="",0,IF($D18=1,IF(29&lt;=$C18,MIN(IF($E18=1,$F18-$I18,$H18)*INDEX(Rates!$C$2:$AP$60,MATCH($B18,Rates!$A$2:$A$60,0),29),Limits!$B$9*Assets!$S18),MIN(Limits!$B$9*Assets!$S18,MAX(0,$F18-SUM($I18:AJ18)))),IF($E18=1,$F18-$I18,$H18)*INDEX(Rates!$C$2:$AP$60,MATCH($B18,Rates!$A$2:$A$60,0),29)))</f>
      </c>
      <c r="AL18" s="2">
        <f>IF($B18="",0,IF($D18=1,IF(30&lt;=$C18,MIN(IF($E18=1,$F18-$I18,$H18)*INDEX(Rates!$C$2:$AP$60,MATCH($B18,Rates!$A$2:$A$60,0),30),Limits!$B$9*Assets!$S18),MIN(Limits!$B$9*Assets!$S18,MAX(0,$F18-SUM($I18:AK18)))),IF($E18=1,$F18-$I18,$H18)*INDEX(Rates!$C$2:$AP$60,MATCH($B18,Rates!$A$2:$A$60,0),30)))</f>
      </c>
      <c r="AM18" s="2">
        <f>IF($B18="",0,IF($D18=1,IF(31&lt;=$C18,MIN(IF($E18=1,$F18-$I18,$H18)*INDEX(Rates!$C$2:$AP$60,MATCH($B18,Rates!$A$2:$A$60,0),31),Limits!$B$9*Assets!$S18),MIN(Limits!$B$9*Assets!$S18,MAX(0,$F18-SUM($I18:AL18)))),IF($E18=1,$F18-$I18,$H18)*INDEX(Rates!$C$2:$AP$60,MATCH($B18,Rates!$A$2:$A$60,0),31)))</f>
      </c>
      <c r="AN18" s="2">
        <f>IF($B18="",0,IF($D18=1,IF(32&lt;=$C18,MIN(IF($E18=1,$F18-$I18,$H18)*INDEX(Rates!$C$2:$AP$60,MATCH($B18,Rates!$A$2:$A$60,0),32),Limits!$B$9*Assets!$S18),MIN(Limits!$B$9*Assets!$S18,MAX(0,$F18-SUM($I18:AM18)))),IF($E18=1,$F18-$I18,$H18)*INDEX(Rates!$C$2:$AP$60,MATCH($B18,Rates!$A$2:$A$60,0),32)))</f>
      </c>
      <c r="AO18" s="2">
        <f>IF($B18="",0,IF($D18=1,IF(33&lt;=$C18,MIN(IF($E18=1,$F18-$I18,$H18)*INDEX(Rates!$C$2:$AP$60,MATCH($B18,Rates!$A$2:$A$60,0),33),Limits!$B$9*Assets!$S18),MIN(Limits!$B$9*Assets!$S18,MAX(0,$F18-SUM($I18:AN18)))),IF($E18=1,$F18-$I18,$H18)*INDEX(Rates!$C$2:$AP$60,MATCH($B18,Rates!$A$2:$A$60,0),33)))</f>
      </c>
      <c r="AP18" s="2">
        <f>IF($B18="",0,IF($D18=1,IF(34&lt;=$C18,MIN(IF($E18=1,$F18-$I18,$H18)*INDEX(Rates!$C$2:$AP$60,MATCH($B18,Rates!$A$2:$A$60,0),34),Limits!$B$9*Assets!$S18),MIN(Limits!$B$9*Assets!$S18,MAX(0,$F18-SUM($I18:AO18)))),IF($E18=1,$F18-$I18,$H18)*INDEX(Rates!$C$2:$AP$60,MATCH($B18,Rates!$A$2:$A$60,0),34)))</f>
      </c>
      <c r="AQ18" s="2">
        <f>IF($B18="",0,IF($D18=1,IF(35&lt;=$C18,MIN(IF($E18=1,$F18-$I18,$H18)*INDEX(Rates!$C$2:$AP$60,MATCH($B18,Rates!$A$2:$A$60,0),35),Limits!$B$9*Assets!$S18),MIN(Limits!$B$9*Assets!$S18,MAX(0,$F18-SUM($I18:AP18)))),IF($E18=1,$F18-$I18,$H18)*INDEX(Rates!$C$2:$AP$60,MATCH($B18,Rates!$A$2:$A$60,0),35)))</f>
      </c>
      <c r="AR18" s="2">
        <f>IF($B18="",0,IF($D18=1,IF(36&lt;=$C18,MIN(IF($E18=1,$F18-$I18,$H18)*INDEX(Rates!$C$2:$AP$60,MATCH($B18,Rates!$A$2:$A$60,0),36),Limits!$B$9*Assets!$S18),MIN(Limits!$B$9*Assets!$S18,MAX(0,$F18-SUM($I18:AQ18)))),IF($E18=1,$F18-$I18,$H18)*INDEX(Rates!$C$2:$AP$60,MATCH($B18,Rates!$A$2:$A$60,0),36)))</f>
      </c>
      <c r="AS18" s="2">
        <f>IF($B18="",0,IF($D18=1,IF(37&lt;=$C18,MIN(IF($E18=1,$F18-$I18,$H18)*INDEX(Rates!$C$2:$AP$60,MATCH($B18,Rates!$A$2:$A$60,0),37),Limits!$B$9*Assets!$S18),MIN(Limits!$B$9*Assets!$S18,MAX(0,$F18-SUM($I18:AR18)))),IF($E18=1,$F18-$I18,$H18)*INDEX(Rates!$C$2:$AP$60,MATCH($B18,Rates!$A$2:$A$60,0),37)))</f>
      </c>
      <c r="AT18" s="2">
        <f>IF($B18="",0,IF($D18=1,IF(38&lt;=$C18,MIN(IF($E18=1,$F18-$I18,$H18)*INDEX(Rates!$C$2:$AP$60,MATCH($B18,Rates!$A$2:$A$60,0),38),Limits!$B$9*Assets!$S18),MIN(Limits!$B$9*Assets!$S18,MAX(0,$F18-SUM($I18:AS18)))),IF($E18=1,$F18-$I18,$H18)*INDEX(Rates!$C$2:$AP$60,MATCH($B18,Rates!$A$2:$A$60,0),38)))</f>
      </c>
      <c r="AU18" s="2">
        <f>IF($B18="",0,IF($D18=1,IF(39&lt;=$C18,MIN(IF($E18=1,$F18-$I18,$H18)*INDEX(Rates!$C$2:$AP$60,MATCH($B18,Rates!$A$2:$A$60,0),39),Limits!$B$9*Assets!$S18),MIN(Limits!$B$9*Assets!$S18,MAX(0,$F18-SUM($I18:AT18)))),IF($E18=1,$F18-$I18,$H18)*INDEX(Rates!$C$2:$AP$60,MATCH($B18,Rates!$A$2:$A$60,0),39)))</f>
      </c>
      <c r="AV18" s="2">
        <f>IF($B18="",0,IF($D18=1,IF(40&lt;=$C18,MIN(IF($E18=1,$F18-$I18,$H18)*INDEX(Rates!$C$2:$AP$60,MATCH($B18,Rates!$A$2:$A$60,0),40),Limits!$B$9*Assets!$S18),MIN(Limits!$B$9*Assets!$S18,MAX(0,$F18-SUM($I18:AU18)))),IF($E18=1,$F18-$I18,$H18)*INDEX(Rates!$C$2:$AP$60,MATCH($B18,Rates!$A$2:$A$60,0),40)))</f>
      </c>
    </row>
    <row r="19" spans="1:48" x14ac:dyDescent="0.25">
      <c r="A19">
        <f>IF(Assets!A19="","",Assets!A19)</f>
      </c>
      <c r="B19">
        <f>Assets!AD19</f>
      </c>
      <c r="C19">
        <f>IF(B19="",0,INDEX(Rates!$B$2:$B$60,MATCH(B19,Rates!$A$2:$A$60,0)))</f>
      </c>
      <c r="D19">
        <f>Assets!X19</f>
      </c>
      <c r="E19">
        <f>IF(AND(D19=1,Assets!J19=1,Assets!K19=0),1,0)</f>
      </c>
      <c r="F19">
        <f>Assets!T19</f>
      </c>
      <c r="G19">
        <f>Assets!AF19+Assets!L19</f>
      </c>
      <c r="H19">
        <f>Assets!M19</f>
      </c>
      <c r="I19" s="2">
        <f>IF($B19="",0,IF($D19=1,IF(1&lt;=$C19,MIN($G19+$H19*INDEX(Rates!$C$2:$AP$60,MATCH($B19,Rates!$A$2:$A$60,0),1),Assets!$Z19),MIN($G19+$H19*INDEX(Rates!$C$2:$AP$60,MATCH($B19,Rates!$A$2:$A$60,0),1),Assets!$Z19)),$G19+$H19*INDEX(Rates!$C$2:$AP$60,MATCH($B19,Rates!$A$2:$A$60,0),1)))</f>
      </c>
      <c r="J19" s="2">
        <f>IF($B19="",0,IF($D19=1,IF(2&lt;=$C19,MIN(IF($E19=1,$F19-$I19,$H19)*INDEX(Rates!$C$2:$AP$60,MATCH($B19,Rates!$A$2:$A$60,0),2),Limits!$B$7*Assets!$S19),MIN(Limits!$B$9*Assets!$S19,MAX(0,$F19-SUM($I19:I19)))),IF($E19=1,$F19-$I19,$H19)*INDEX(Rates!$C$2:$AP$60,MATCH($B19,Rates!$A$2:$A$60,0),2)))</f>
      </c>
      <c r="K19" s="2">
        <f>IF($B19="",0,IF($D19=1,IF(3&lt;=$C19,MIN(IF($E19=1,$F19-$I19,$H19)*INDEX(Rates!$C$2:$AP$60,MATCH($B19,Rates!$A$2:$A$60,0),3),Limits!$B$8*Assets!$S19),MIN(Limits!$B$9*Assets!$S19,MAX(0,$F19-SUM($I19:J19)))),IF($E19=1,$F19-$I19,$H19)*INDEX(Rates!$C$2:$AP$60,MATCH($B19,Rates!$A$2:$A$60,0),3)))</f>
      </c>
      <c r="L19" s="2">
        <f>IF($B19="",0,IF($D19=1,IF(4&lt;=$C19,MIN(IF($E19=1,$F19-$I19,$H19)*INDEX(Rates!$C$2:$AP$60,MATCH($B19,Rates!$A$2:$A$60,0),4),Limits!$B$9*Assets!$S19),MIN(Limits!$B$9*Assets!$S19,MAX(0,$F19-SUM($I19:K19)))),IF($E19=1,$F19-$I19,$H19)*INDEX(Rates!$C$2:$AP$60,MATCH($B19,Rates!$A$2:$A$60,0),4)))</f>
      </c>
      <c r="M19" s="2">
        <f>IF($B19="",0,IF($D19=1,IF(5&lt;=$C19,MIN(IF($E19=1,$F19-$I19,$H19)*INDEX(Rates!$C$2:$AP$60,MATCH($B19,Rates!$A$2:$A$60,0),5),Limits!$B$9*Assets!$S19),MIN(Limits!$B$9*Assets!$S19,MAX(0,$F19-SUM($I19:L19)))),IF($E19=1,$F19-$I19,$H19)*INDEX(Rates!$C$2:$AP$60,MATCH($B19,Rates!$A$2:$A$60,0),5)))</f>
      </c>
      <c r="N19" s="2">
        <f>IF($B19="",0,IF($D19=1,IF(6&lt;=$C19,MIN(IF($E19=1,$F19-$I19,$H19)*INDEX(Rates!$C$2:$AP$60,MATCH($B19,Rates!$A$2:$A$60,0),6),Limits!$B$9*Assets!$S19),MIN(Limits!$B$9*Assets!$S19,MAX(0,$F19-SUM($I19:M19)))),IF($E19=1,$F19-$I19,$H19)*INDEX(Rates!$C$2:$AP$60,MATCH($B19,Rates!$A$2:$A$60,0),6)))</f>
      </c>
      <c r="O19" s="2">
        <f>IF($B19="",0,IF($D19=1,IF(7&lt;=$C19,MIN(IF($E19=1,$F19-$I19,$H19)*INDEX(Rates!$C$2:$AP$60,MATCH($B19,Rates!$A$2:$A$60,0),7),Limits!$B$9*Assets!$S19),MIN(Limits!$B$9*Assets!$S19,MAX(0,$F19-SUM($I19:N19)))),IF($E19=1,$F19-$I19,$H19)*INDEX(Rates!$C$2:$AP$60,MATCH($B19,Rates!$A$2:$A$60,0),7)))</f>
      </c>
      <c r="P19" s="2">
        <f>IF($B19="",0,IF($D19=1,IF(8&lt;=$C19,MIN(IF($E19=1,$F19-$I19,$H19)*INDEX(Rates!$C$2:$AP$60,MATCH($B19,Rates!$A$2:$A$60,0),8),Limits!$B$9*Assets!$S19),MIN(Limits!$B$9*Assets!$S19,MAX(0,$F19-SUM($I19:O19)))),IF($E19=1,$F19-$I19,$H19)*INDEX(Rates!$C$2:$AP$60,MATCH($B19,Rates!$A$2:$A$60,0),8)))</f>
      </c>
      <c r="Q19" s="2">
        <f>IF($B19="",0,IF($D19=1,IF(9&lt;=$C19,MIN(IF($E19=1,$F19-$I19,$H19)*INDEX(Rates!$C$2:$AP$60,MATCH($B19,Rates!$A$2:$A$60,0),9),Limits!$B$9*Assets!$S19),MIN(Limits!$B$9*Assets!$S19,MAX(0,$F19-SUM($I19:P19)))),IF($E19=1,$F19-$I19,$H19)*INDEX(Rates!$C$2:$AP$60,MATCH($B19,Rates!$A$2:$A$60,0),9)))</f>
      </c>
      <c r="R19" s="2">
        <f>IF($B19="",0,IF($D19=1,IF(10&lt;=$C19,MIN(IF($E19=1,$F19-$I19,$H19)*INDEX(Rates!$C$2:$AP$60,MATCH($B19,Rates!$A$2:$A$60,0),10),Limits!$B$9*Assets!$S19),MIN(Limits!$B$9*Assets!$S19,MAX(0,$F19-SUM($I19:Q19)))),IF($E19=1,$F19-$I19,$H19)*INDEX(Rates!$C$2:$AP$60,MATCH($B19,Rates!$A$2:$A$60,0),10)))</f>
      </c>
      <c r="S19" s="2">
        <f>IF($B19="",0,IF($D19=1,IF(11&lt;=$C19,MIN(IF($E19=1,$F19-$I19,$H19)*INDEX(Rates!$C$2:$AP$60,MATCH($B19,Rates!$A$2:$A$60,0),11),Limits!$B$9*Assets!$S19),MIN(Limits!$B$9*Assets!$S19,MAX(0,$F19-SUM($I19:R19)))),IF($E19=1,$F19-$I19,$H19)*INDEX(Rates!$C$2:$AP$60,MATCH($B19,Rates!$A$2:$A$60,0),11)))</f>
      </c>
      <c r="T19" s="2">
        <f>IF($B19="",0,IF($D19=1,IF(12&lt;=$C19,MIN(IF($E19=1,$F19-$I19,$H19)*INDEX(Rates!$C$2:$AP$60,MATCH($B19,Rates!$A$2:$A$60,0),12),Limits!$B$9*Assets!$S19),MIN(Limits!$B$9*Assets!$S19,MAX(0,$F19-SUM($I19:S19)))),IF($E19=1,$F19-$I19,$H19)*INDEX(Rates!$C$2:$AP$60,MATCH($B19,Rates!$A$2:$A$60,0),12)))</f>
      </c>
      <c r="U19" s="2">
        <f>IF($B19="",0,IF($D19=1,IF(13&lt;=$C19,MIN(IF($E19=1,$F19-$I19,$H19)*INDEX(Rates!$C$2:$AP$60,MATCH($B19,Rates!$A$2:$A$60,0),13),Limits!$B$9*Assets!$S19),MIN(Limits!$B$9*Assets!$S19,MAX(0,$F19-SUM($I19:T19)))),IF($E19=1,$F19-$I19,$H19)*INDEX(Rates!$C$2:$AP$60,MATCH($B19,Rates!$A$2:$A$60,0),13)))</f>
      </c>
      <c r="V19" s="2">
        <f>IF($B19="",0,IF($D19=1,IF(14&lt;=$C19,MIN(IF($E19=1,$F19-$I19,$H19)*INDEX(Rates!$C$2:$AP$60,MATCH($B19,Rates!$A$2:$A$60,0),14),Limits!$B$9*Assets!$S19),MIN(Limits!$B$9*Assets!$S19,MAX(0,$F19-SUM($I19:U19)))),IF($E19=1,$F19-$I19,$H19)*INDEX(Rates!$C$2:$AP$60,MATCH($B19,Rates!$A$2:$A$60,0),14)))</f>
      </c>
      <c r="W19" s="2">
        <f>IF($B19="",0,IF($D19=1,IF(15&lt;=$C19,MIN(IF($E19=1,$F19-$I19,$H19)*INDEX(Rates!$C$2:$AP$60,MATCH($B19,Rates!$A$2:$A$60,0),15),Limits!$B$9*Assets!$S19),MIN(Limits!$B$9*Assets!$S19,MAX(0,$F19-SUM($I19:V19)))),IF($E19=1,$F19-$I19,$H19)*INDEX(Rates!$C$2:$AP$60,MATCH($B19,Rates!$A$2:$A$60,0),15)))</f>
      </c>
      <c r="X19" s="2">
        <f>IF($B19="",0,IF($D19=1,IF(16&lt;=$C19,MIN(IF($E19=1,$F19-$I19,$H19)*INDEX(Rates!$C$2:$AP$60,MATCH($B19,Rates!$A$2:$A$60,0),16),Limits!$B$9*Assets!$S19),MIN(Limits!$B$9*Assets!$S19,MAX(0,$F19-SUM($I19:W19)))),IF($E19=1,$F19-$I19,$H19)*INDEX(Rates!$C$2:$AP$60,MATCH($B19,Rates!$A$2:$A$60,0),16)))</f>
      </c>
      <c r="Y19" s="2">
        <f>IF($B19="",0,IF($D19=1,IF(17&lt;=$C19,MIN(IF($E19=1,$F19-$I19,$H19)*INDEX(Rates!$C$2:$AP$60,MATCH($B19,Rates!$A$2:$A$60,0),17),Limits!$B$9*Assets!$S19),MIN(Limits!$B$9*Assets!$S19,MAX(0,$F19-SUM($I19:X19)))),IF($E19=1,$F19-$I19,$H19)*INDEX(Rates!$C$2:$AP$60,MATCH($B19,Rates!$A$2:$A$60,0),17)))</f>
      </c>
      <c r="Z19" s="2">
        <f>IF($B19="",0,IF($D19=1,IF(18&lt;=$C19,MIN(IF($E19=1,$F19-$I19,$H19)*INDEX(Rates!$C$2:$AP$60,MATCH($B19,Rates!$A$2:$A$60,0),18),Limits!$B$9*Assets!$S19),MIN(Limits!$B$9*Assets!$S19,MAX(0,$F19-SUM($I19:Y19)))),IF($E19=1,$F19-$I19,$H19)*INDEX(Rates!$C$2:$AP$60,MATCH($B19,Rates!$A$2:$A$60,0),18)))</f>
      </c>
      <c r="AA19" s="2">
        <f>IF($B19="",0,IF($D19=1,IF(19&lt;=$C19,MIN(IF($E19=1,$F19-$I19,$H19)*INDEX(Rates!$C$2:$AP$60,MATCH($B19,Rates!$A$2:$A$60,0),19),Limits!$B$9*Assets!$S19),MIN(Limits!$B$9*Assets!$S19,MAX(0,$F19-SUM($I19:Z19)))),IF($E19=1,$F19-$I19,$H19)*INDEX(Rates!$C$2:$AP$60,MATCH($B19,Rates!$A$2:$A$60,0),19)))</f>
      </c>
      <c r="AB19" s="2">
        <f>IF($B19="",0,IF($D19=1,IF(20&lt;=$C19,MIN(IF($E19=1,$F19-$I19,$H19)*INDEX(Rates!$C$2:$AP$60,MATCH($B19,Rates!$A$2:$A$60,0),20),Limits!$B$9*Assets!$S19),MIN(Limits!$B$9*Assets!$S19,MAX(0,$F19-SUM($I19:AA19)))),IF($E19=1,$F19-$I19,$H19)*INDEX(Rates!$C$2:$AP$60,MATCH($B19,Rates!$A$2:$A$60,0),20)))</f>
      </c>
      <c r="AC19" s="2">
        <f>IF($B19="",0,IF($D19=1,IF(21&lt;=$C19,MIN(IF($E19=1,$F19-$I19,$H19)*INDEX(Rates!$C$2:$AP$60,MATCH($B19,Rates!$A$2:$A$60,0),21),Limits!$B$9*Assets!$S19),MIN(Limits!$B$9*Assets!$S19,MAX(0,$F19-SUM($I19:AB19)))),IF($E19=1,$F19-$I19,$H19)*INDEX(Rates!$C$2:$AP$60,MATCH($B19,Rates!$A$2:$A$60,0),21)))</f>
      </c>
      <c r="AD19" s="2">
        <f>IF($B19="",0,IF($D19=1,IF(22&lt;=$C19,MIN(IF($E19=1,$F19-$I19,$H19)*INDEX(Rates!$C$2:$AP$60,MATCH($B19,Rates!$A$2:$A$60,0),22),Limits!$B$9*Assets!$S19),MIN(Limits!$B$9*Assets!$S19,MAX(0,$F19-SUM($I19:AC19)))),IF($E19=1,$F19-$I19,$H19)*INDEX(Rates!$C$2:$AP$60,MATCH($B19,Rates!$A$2:$A$60,0),22)))</f>
      </c>
      <c r="AE19" s="2">
        <f>IF($B19="",0,IF($D19=1,IF(23&lt;=$C19,MIN(IF($E19=1,$F19-$I19,$H19)*INDEX(Rates!$C$2:$AP$60,MATCH($B19,Rates!$A$2:$A$60,0),23),Limits!$B$9*Assets!$S19),MIN(Limits!$B$9*Assets!$S19,MAX(0,$F19-SUM($I19:AD19)))),IF($E19=1,$F19-$I19,$H19)*INDEX(Rates!$C$2:$AP$60,MATCH($B19,Rates!$A$2:$A$60,0),23)))</f>
      </c>
      <c r="AF19" s="2">
        <f>IF($B19="",0,IF($D19=1,IF(24&lt;=$C19,MIN(IF($E19=1,$F19-$I19,$H19)*INDEX(Rates!$C$2:$AP$60,MATCH($B19,Rates!$A$2:$A$60,0),24),Limits!$B$9*Assets!$S19),MIN(Limits!$B$9*Assets!$S19,MAX(0,$F19-SUM($I19:AE19)))),IF($E19=1,$F19-$I19,$H19)*INDEX(Rates!$C$2:$AP$60,MATCH($B19,Rates!$A$2:$A$60,0),24)))</f>
      </c>
      <c r="AG19" s="2">
        <f>IF($B19="",0,IF($D19=1,IF(25&lt;=$C19,MIN(IF($E19=1,$F19-$I19,$H19)*INDEX(Rates!$C$2:$AP$60,MATCH($B19,Rates!$A$2:$A$60,0),25),Limits!$B$9*Assets!$S19),MIN(Limits!$B$9*Assets!$S19,MAX(0,$F19-SUM($I19:AF19)))),IF($E19=1,$F19-$I19,$H19)*INDEX(Rates!$C$2:$AP$60,MATCH($B19,Rates!$A$2:$A$60,0),25)))</f>
      </c>
      <c r="AH19" s="2">
        <f>IF($B19="",0,IF($D19=1,IF(26&lt;=$C19,MIN(IF($E19=1,$F19-$I19,$H19)*INDEX(Rates!$C$2:$AP$60,MATCH($B19,Rates!$A$2:$A$60,0),26),Limits!$B$9*Assets!$S19),MIN(Limits!$B$9*Assets!$S19,MAX(0,$F19-SUM($I19:AG19)))),IF($E19=1,$F19-$I19,$H19)*INDEX(Rates!$C$2:$AP$60,MATCH($B19,Rates!$A$2:$A$60,0),26)))</f>
      </c>
      <c r="AI19" s="2">
        <f>IF($B19="",0,IF($D19=1,IF(27&lt;=$C19,MIN(IF($E19=1,$F19-$I19,$H19)*INDEX(Rates!$C$2:$AP$60,MATCH($B19,Rates!$A$2:$A$60,0),27),Limits!$B$9*Assets!$S19),MIN(Limits!$B$9*Assets!$S19,MAX(0,$F19-SUM($I19:AH19)))),IF($E19=1,$F19-$I19,$H19)*INDEX(Rates!$C$2:$AP$60,MATCH($B19,Rates!$A$2:$A$60,0),27)))</f>
      </c>
      <c r="AJ19" s="2">
        <f>IF($B19="",0,IF($D19=1,IF(28&lt;=$C19,MIN(IF($E19=1,$F19-$I19,$H19)*INDEX(Rates!$C$2:$AP$60,MATCH($B19,Rates!$A$2:$A$60,0),28),Limits!$B$9*Assets!$S19),MIN(Limits!$B$9*Assets!$S19,MAX(0,$F19-SUM($I19:AI19)))),IF($E19=1,$F19-$I19,$H19)*INDEX(Rates!$C$2:$AP$60,MATCH($B19,Rates!$A$2:$A$60,0),28)))</f>
      </c>
      <c r="AK19" s="2">
        <f>IF($B19="",0,IF($D19=1,IF(29&lt;=$C19,MIN(IF($E19=1,$F19-$I19,$H19)*INDEX(Rates!$C$2:$AP$60,MATCH($B19,Rates!$A$2:$A$60,0),29),Limits!$B$9*Assets!$S19),MIN(Limits!$B$9*Assets!$S19,MAX(0,$F19-SUM($I19:AJ19)))),IF($E19=1,$F19-$I19,$H19)*INDEX(Rates!$C$2:$AP$60,MATCH($B19,Rates!$A$2:$A$60,0),29)))</f>
      </c>
      <c r="AL19" s="2">
        <f>IF($B19="",0,IF($D19=1,IF(30&lt;=$C19,MIN(IF($E19=1,$F19-$I19,$H19)*INDEX(Rates!$C$2:$AP$60,MATCH($B19,Rates!$A$2:$A$60,0),30),Limits!$B$9*Assets!$S19),MIN(Limits!$B$9*Assets!$S19,MAX(0,$F19-SUM($I19:AK19)))),IF($E19=1,$F19-$I19,$H19)*INDEX(Rates!$C$2:$AP$60,MATCH($B19,Rates!$A$2:$A$60,0),30)))</f>
      </c>
      <c r="AM19" s="2">
        <f>IF($B19="",0,IF($D19=1,IF(31&lt;=$C19,MIN(IF($E19=1,$F19-$I19,$H19)*INDEX(Rates!$C$2:$AP$60,MATCH($B19,Rates!$A$2:$A$60,0),31),Limits!$B$9*Assets!$S19),MIN(Limits!$B$9*Assets!$S19,MAX(0,$F19-SUM($I19:AL19)))),IF($E19=1,$F19-$I19,$H19)*INDEX(Rates!$C$2:$AP$60,MATCH($B19,Rates!$A$2:$A$60,0),31)))</f>
      </c>
      <c r="AN19" s="2">
        <f>IF($B19="",0,IF($D19=1,IF(32&lt;=$C19,MIN(IF($E19=1,$F19-$I19,$H19)*INDEX(Rates!$C$2:$AP$60,MATCH($B19,Rates!$A$2:$A$60,0),32),Limits!$B$9*Assets!$S19),MIN(Limits!$B$9*Assets!$S19,MAX(0,$F19-SUM($I19:AM19)))),IF($E19=1,$F19-$I19,$H19)*INDEX(Rates!$C$2:$AP$60,MATCH($B19,Rates!$A$2:$A$60,0),32)))</f>
      </c>
      <c r="AO19" s="2">
        <f>IF($B19="",0,IF($D19=1,IF(33&lt;=$C19,MIN(IF($E19=1,$F19-$I19,$H19)*INDEX(Rates!$C$2:$AP$60,MATCH($B19,Rates!$A$2:$A$60,0),33),Limits!$B$9*Assets!$S19),MIN(Limits!$B$9*Assets!$S19,MAX(0,$F19-SUM($I19:AN19)))),IF($E19=1,$F19-$I19,$H19)*INDEX(Rates!$C$2:$AP$60,MATCH($B19,Rates!$A$2:$A$60,0),33)))</f>
      </c>
      <c r="AP19" s="2">
        <f>IF($B19="",0,IF($D19=1,IF(34&lt;=$C19,MIN(IF($E19=1,$F19-$I19,$H19)*INDEX(Rates!$C$2:$AP$60,MATCH($B19,Rates!$A$2:$A$60,0),34),Limits!$B$9*Assets!$S19),MIN(Limits!$B$9*Assets!$S19,MAX(0,$F19-SUM($I19:AO19)))),IF($E19=1,$F19-$I19,$H19)*INDEX(Rates!$C$2:$AP$60,MATCH($B19,Rates!$A$2:$A$60,0),34)))</f>
      </c>
      <c r="AQ19" s="2">
        <f>IF($B19="",0,IF($D19=1,IF(35&lt;=$C19,MIN(IF($E19=1,$F19-$I19,$H19)*INDEX(Rates!$C$2:$AP$60,MATCH($B19,Rates!$A$2:$A$60,0),35),Limits!$B$9*Assets!$S19),MIN(Limits!$B$9*Assets!$S19,MAX(0,$F19-SUM($I19:AP19)))),IF($E19=1,$F19-$I19,$H19)*INDEX(Rates!$C$2:$AP$60,MATCH($B19,Rates!$A$2:$A$60,0),35)))</f>
      </c>
      <c r="AR19" s="2">
        <f>IF($B19="",0,IF($D19=1,IF(36&lt;=$C19,MIN(IF($E19=1,$F19-$I19,$H19)*INDEX(Rates!$C$2:$AP$60,MATCH($B19,Rates!$A$2:$A$60,0),36),Limits!$B$9*Assets!$S19),MIN(Limits!$B$9*Assets!$S19,MAX(0,$F19-SUM($I19:AQ19)))),IF($E19=1,$F19-$I19,$H19)*INDEX(Rates!$C$2:$AP$60,MATCH($B19,Rates!$A$2:$A$60,0),36)))</f>
      </c>
      <c r="AS19" s="2">
        <f>IF($B19="",0,IF($D19=1,IF(37&lt;=$C19,MIN(IF($E19=1,$F19-$I19,$H19)*INDEX(Rates!$C$2:$AP$60,MATCH($B19,Rates!$A$2:$A$60,0),37),Limits!$B$9*Assets!$S19),MIN(Limits!$B$9*Assets!$S19,MAX(0,$F19-SUM($I19:AR19)))),IF($E19=1,$F19-$I19,$H19)*INDEX(Rates!$C$2:$AP$60,MATCH($B19,Rates!$A$2:$A$60,0),37)))</f>
      </c>
      <c r="AT19" s="2">
        <f>IF($B19="",0,IF($D19=1,IF(38&lt;=$C19,MIN(IF($E19=1,$F19-$I19,$H19)*INDEX(Rates!$C$2:$AP$60,MATCH($B19,Rates!$A$2:$A$60,0),38),Limits!$B$9*Assets!$S19),MIN(Limits!$B$9*Assets!$S19,MAX(0,$F19-SUM($I19:AS19)))),IF($E19=1,$F19-$I19,$H19)*INDEX(Rates!$C$2:$AP$60,MATCH($B19,Rates!$A$2:$A$60,0),38)))</f>
      </c>
      <c r="AU19" s="2">
        <f>IF($B19="",0,IF($D19=1,IF(39&lt;=$C19,MIN(IF($E19=1,$F19-$I19,$H19)*INDEX(Rates!$C$2:$AP$60,MATCH($B19,Rates!$A$2:$A$60,0),39),Limits!$B$9*Assets!$S19),MIN(Limits!$B$9*Assets!$S19,MAX(0,$F19-SUM($I19:AT19)))),IF($E19=1,$F19-$I19,$H19)*INDEX(Rates!$C$2:$AP$60,MATCH($B19,Rates!$A$2:$A$60,0),39)))</f>
      </c>
      <c r="AV19" s="2">
        <f>IF($B19="",0,IF($D19=1,IF(40&lt;=$C19,MIN(IF($E19=1,$F19-$I19,$H19)*INDEX(Rates!$C$2:$AP$60,MATCH($B19,Rates!$A$2:$A$60,0),40),Limits!$B$9*Assets!$S19),MIN(Limits!$B$9*Assets!$S19,MAX(0,$F19-SUM($I19:AU19)))),IF($E19=1,$F19-$I19,$H19)*INDEX(Rates!$C$2:$AP$60,MATCH($B19,Rates!$A$2:$A$60,0),40)))</f>
      </c>
    </row>
    <row r="20" spans="1:48" x14ac:dyDescent="0.25">
      <c r="A20">
        <f>IF(Assets!A20="","",Assets!A20)</f>
      </c>
      <c r="B20">
        <f>Assets!AD20</f>
      </c>
      <c r="C20">
        <f>IF(B20="",0,INDEX(Rates!$B$2:$B$60,MATCH(B20,Rates!$A$2:$A$60,0)))</f>
      </c>
      <c r="D20">
        <f>Assets!X20</f>
      </c>
      <c r="E20">
        <f>IF(AND(D20=1,Assets!J20=1,Assets!K20=0),1,0)</f>
      </c>
      <c r="F20">
        <f>Assets!T20</f>
      </c>
      <c r="G20">
        <f>Assets!AF20+Assets!L20</f>
      </c>
      <c r="H20">
        <f>Assets!M20</f>
      </c>
      <c r="I20" s="2">
        <f>IF($B20="",0,IF($D20=1,IF(1&lt;=$C20,MIN($G20+$H20*INDEX(Rates!$C$2:$AP$60,MATCH($B20,Rates!$A$2:$A$60,0),1),Assets!$Z20),MIN($G20+$H20*INDEX(Rates!$C$2:$AP$60,MATCH($B20,Rates!$A$2:$A$60,0),1),Assets!$Z20)),$G20+$H20*INDEX(Rates!$C$2:$AP$60,MATCH($B20,Rates!$A$2:$A$60,0),1)))</f>
      </c>
      <c r="J20" s="2">
        <f>IF($B20="",0,IF($D20=1,IF(2&lt;=$C20,MIN(IF($E20=1,$F20-$I20,$H20)*INDEX(Rates!$C$2:$AP$60,MATCH($B20,Rates!$A$2:$A$60,0),2),Limits!$B$7*Assets!$S20),MIN(Limits!$B$9*Assets!$S20,MAX(0,$F20-SUM($I20:I20)))),IF($E20=1,$F20-$I20,$H20)*INDEX(Rates!$C$2:$AP$60,MATCH($B20,Rates!$A$2:$A$60,0),2)))</f>
      </c>
      <c r="K20" s="2">
        <f>IF($B20="",0,IF($D20=1,IF(3&lt;=$C20,MIN(IF($E20=1,$F20-$I20,$H20)*INDEX(Rates!$C$2:$AP$60,MATCH($B20,Rates!$A$2:$A$60,0),3),Limits!$B$8*Assets!$S20),MIN(Limits!$B$9*Assets!$S20,MAX(0,$F20-SUM($I20:J20)))),IF($E20=1,$F20-$I20,$H20)*INDEX(Rates!$C$2:$AP$60,MATCH($B20,Rates!$A$2:$A$60,0),3)))</f>
      </c>
      <c r="L20" s="2">
        <f>IF($B20="",0,IF($D20=1,IF(4&lt;=$C20,MIN(IF($E20=1,$F20-$I20,$H20)*INDEX(Rates!$C$2:$AP$60,MATCH($B20,Rates!$A$2:$A$60,0),4),Limits!$B$9*Assets!$S20),MIN(Limits!$B$9*Assets!$S20,MAX(0,$F20-SUM($I20:K20)))),IF($E20=1,$F20-$I20,$H20)*INDEX(Rates!$C$2:$AP$60,MATCH($B20,Rates!$A$2:$A$60,0),4)))</f>
      </c>
      <c r="M20" s="2">
        <f>IF($B20="",0,IF($D20=1,IF(5&lt;=$C20,MIN(IF($E20=1,$F20-$I20,$H20)*INDEX(Rates!$C$2:$AP$60,MATCH($B20,Rates!$A$2:$A$60,0),5),Limits!$B$9*Assets!$S20),MIN(Limits!$B$9*Assets!$S20,MAX(0,$F20-SUM($I20:L20)))),IF($E20=1,$F20-$I20,$H20)*INDEX(Rates!$C$2:$AP$60,MATCH($B20,Rates!$A$2:$A$60,0),5)))</f>
      </c>
      <c r="N20" s="2">
        <f>IF($B20="",0,IF($D20=1,IF(6&lt;=$C20,MIN(IF($E20=1,$F20-$I20,$H20)*INDEX(Rates!$C$2:$AP$60,MATCH($B20,Rates!$A$2:$A$60,0),6),Limits!$B$9*Assets!$S20),MIN(Limits!$B$9*Assets!$S20,MAX(0,$F20-SUM($I20:M20)))),IF($E20=1,$F20-$I20,$H20)*INDEX(Rates!$C$2:$AP$60,MATCH($B20,Rates!$A$2:$A$60,0),6)))</f>
      </c>
      <c r="O20" s="2">
        <f>IF($B20="",0,IF($D20=1,IF(7&lt;=$C20,MIN(IF($E20=1,$F20-$I20,$H20)*INDEX(Rates!$C$2:$AP$60,MATCH($B20,Rates!$A$2:$A$60,0),7),Limits!$B$9*Assets!$S20),MIN(Limits!$B$9*Assets!$S20,MAX(0,$F20-SUM($I20:N20)))),IF($E20=1,$F20-$I20,$H20)*INDEX(Rates!$C$2:$AP$60,MATCH($B20,Rates!$A$2:$A$60,0),7)))</f>
      </c>
      <c r="P20" s="2">
        <f>IF($B20="",0,IF($D20=1,IF(8&lt;=$C20,MIN(IF($E20=1,$F20-$I20,$H20)*INDEX(Rates!$C$2:$AP$60,MATCH($B20,Rates!$A$2:$A$60,0),8),Limits!$B$9*Assets!$S20),MIN(Limits!$B$9*Assets!$S20,MAX(0,$F20-SUM($I20:O20)))),IF($E20=1,$F20-$I20,$H20)*INDEX(Rates!$C$2:$AP$60,MATCH($B20,Rates!$A$2:$A$60,0),8)))</f>
      </c>
      <c r="Q20" s="2">
        <f>IF($B20="",0,IF($D20=1,IF(9&lt;=$C20,MIN(IF($E20=1,$F20-$I20,$H20)*INDEX(Rates!$C$2:$AP$60,MATCH($B20,Rates!$A$2:$A$60,0),9),Limits!$B$9*Assets!$S20),MIN(Limits!$B$9*Assets!$S20,MAX(0,$F20-SUM($I20:P20)))),IF($E20=1,$F20-$I20,$H20)*INDEX(Rates!$C$2:$AP$60,MATCH($B20,Rates!$A$2:$A$60,0),9)))</f>
      </c>
      <c r="R20" s="2">
        <f>IF($B20="",0,IF($D20=1,IF(10&lt;=$C20,MIN(IF($E20=1,$F20-$I20,$H20)*INDEX(Rates!$C$2:$AP$60,MATCH($B20,Rates!$A$2:$A$60,0),10),Limits!$B$9*Assets!$S20),MIN(Limits!$B$9*Assets!$S20,MAX(0,$F20-SUM($I20:Q20)))),IF($E20=1,$F20-$I20,$H20)*INDEX(Rates!$C$2:$AP$60,MATCH($B20,Rates!$A$2:$A$60,0),10)))</f>
      </c>
      <c r="S20" s="2">
        <f>IF($B20="",0,IF($D20=1,IF(11&lt;=$C20,MIN(IF($E20=1,$F20-$I20,$H20)*INDEX(Rates!$C$2:$AP$60,MATCH($B20,Rates!$A$2:$A$60,0),11),Limits!$B$9*Assets!$S20),MIN(Limits!$B$9*Assets!$S20,MAX(0,$F20-SUM($I20:R20)))),IF($E20=1,$F20-$I20,$H20)*INDEX(Rates!$C$2:$AP$60,MATCH($B20,Rates!$A$2:$A$60,0),11)))</f>
      </c>
      <c r="T20" s="2">
        <f>IF($B20="",0,IF($D20=1,IF(12&lt;=$C20,MIN(IF($E20=1,$F20-$I20,$H20)*INDEX(Rates!$C$2:$AP$60,MATCH($B20,Rates!$A$2:$A$60,0),12),Limits!$B$9*Assets!$S20),MIN(Limits!$B$9*Assets!$S20,MAX(0,$F20-SUM($I20:S20)))),IF($E20=1,$F20-$I20,$H20)*INDEX(Rates!$C$2:$AP$60,MATCH($B20,Rates!$A$2:$A$60,0),12)))</f>
      </c>
      <c r="U20" s="2">
        <f>IF($B20="",0,IF($D20=1,IF(13&lt;=$C20,MIN(IF($E20=1,$F20-$I20,$H20)*INDEX(Rates!$C$2:$AP$60,MATCH($B20,Rates!$A$2:$A$60,0),13),Limits!$B$9*Assets!$S20),MIN(Limits!$B$9*Assets!$S20,MAX(0,$F20-SUM($I20:T20)))),IF($E20=1,$F20-$I20,$H20)*INDEX(Rates!$C$2:$AP$60,MATCH($B20,Rates!$A$2:$A$60,0),13)))</f>
      </c>
      <c r="V20" s="2">
        <f>IF($B20="",0,IF($D20=1,IF(14&lt;=$C20,MIN(IF($E20=1,$F20-$I20,$H20)*INDEX(Rates!$C$2:$AP$60,MATCH($B20,Rates!$A$2:$A$60,0),14),Limits!$B$9*Assets!$S20),MIN(Limits!$B$9*Assets!$S20,MAX(0,$F20-SUM($I20:U20)))),IF($E20=1,$F20-$I20,$H20)*INDEX(Rates!$C$2:$AP$60,MATCH($B20,Rates!$A$2:$A$60,0),14)))</f>
      </c>
      <c r="W20" s="2">
        <f>IF($B20="",0,IF($D20=1,IF(15&lt;=$C20,MIN(IF($E20=1,$F20-$I20,$H20)*INDEX(Rates!$C$2:$AP$60,MATCH($B20,Rates!$A$2:$A$60,0),15),Limits!$B$9*Assets!$S20),MIN(Limits!$B$9*Assets!$S20,MAX(0,$F20-SUM($I20:V20)))),IF($E20=1,$F20-$I20,$H20)*INDEX(Rates!$C$2:$AP$60,MATCH($B20,Rates!$A$2:$A$60,0),15)))</f>
      </c>
      <c r="X20" s="2">
        <f>IF($B20="",0,IF($D20=1,IF(16&lt;=$C20,MIN(IF($E20=1,$F20-$I20,$H20)*INDEX(Rates!$C$2:$AP$60,MATCH($B20,Rates!$A$2:$A$60,0),16),Limits!$B$9*Assets!$S20),MIN(Limits!$B$9*Assets!$S20,MAX(0,$F20-SUM($I20:W20)))),IF($E20=1,$F20-$I20,$H20)*INDEX(Rates!$C$2:$AP$60,MATCH($B20,Rates!$A$2:$A$60,0),16)))</f>
      </c>
      <c r="Y20" s="2">
        <f>IF($B20="",0,IF($D20=1,IF(17&lt;=$C20,MIN(IF($E20=1,$F20-$I20,$H20)*INDEX(Rates!$C$2:$AP$60,MATCH($B20,Rates!$A$2:$A$60,0),17),Limits!$B$9*Assets!$S20),MIN(Limits!$B$9*Assets!$S20,MAX(0,$F20-SUM($I20:X20)))),IF($E20=1,$F20-$I20,$H20)*INDEX(Rates!$C$2:$AP$60,MATCH($B20,Rates!$A$2:$A$60,0),17)))</f>
      </c>
      <c r="Z20" s="2">
        <f>IF($B20="",0,IF($D20=1,IF(18&lt;=$C20,MIN(IF($E20=1,$F20-$I20,$H20)*INDEX(Rates!$C$2:$AP$60,MATCH($B20,Rates!$A$2:$A$60,0),18),Limits!$B$9*Assets!$S20),MIN(Limits!$B$9*Assets!$S20,MAX(0,$F20-SUM($I20:Y20)))),IF($E20=1,$F20-$I20,$H20)*INDEX(Rates!$C$2:$AP$60,MATCH($B20,Rates!$A$2:$A$60,0),18)))</f>
      </c>
      <c r="AA20" s="2">
        <f>IF($B20="",0,IF($D20=1,IF(19&lt;=$C20,MIN(IF($E20=1,$F20-$I20,$H20)*INDEX(Rates!$C$2:$AP$60,MATCH($B20,Rates!$A$2:$A$60,0),19),Limits!$B$9*Assets!$S20),MIN(Limits!$B$9*Assets!$S20,MAX(0,$F20-SUM($I20:Z20)))),IF($E20=1,$F20-$I20,$H20)*INDEX(Rates!$C$2:$AP$60,MATCH($B20,Rates!$A$2:$A$60,0),19)))</f>
      </c>
      <c r="AB20" s="2">
        <f>IF($B20="",0,IF($D20=1,IF(20&lt;=$C20,MIN(IF($E20=1,$F20-$I20,$H20)*INDEX(Rates!$C$2:$AP$60,MATCH($B20,Rates!$A$2:$A$60,0),20),Limits!$B$9*Assets!$S20),MIN(Limits!$B$9*Assets!$S20,MAX(0,$F20-SUM($I20:AA20)))),IF($E20=1,$F20-$I20,$H20)*INDEX(Rates!$C$2:$AP$60,MATCH($B20,Rates!$A$2:$A$60,0),20)))</f>
      </c>
      <c r="AC20" s="2">
        <f>IF($B20="",0,IF($D20=1,IF(21&lt;=$C20,MIN(IF($E20=1,$F20-$I20,$H20)*INDEX(Rates!$C$2:$AP$60,MATCH($B20,Rates!$A$2:$A$60,0),21),Limits!$B$9*Assets!$S20),MIN(Limits!$B$9*Assets!$S20,MAX(0,$F20-SUM($I20:AB20)))),IF($E20=1,$F20-$I20,$H20)*INDEX(Rates!$C$2:$AP$60,MATCH($B20,Rates!$A$2:$A$60,0),21)))</f>
      </c>
      <c r="AD20" s="2">
        <f>IF($B20="",0,IF($D20=1,IF(22&lt;=$C20,MIN(IF($E20=1,$F20-$I20,$H20)*INDEX(Rates!$C$2:$AP$60,MATCH($B20,Rates!$A$2:$A$60,0),22),Limits!$B$9*Assets!$S20),MIN(Limits!$B$9*Assets!$S20,MAX(0,$F20-SUM($I20:AC20)))),IF($E20=1,$F20-$I20,$H20)*INDEX(Rates!$C$2:$AP$60,MATCH($B20,Rates!$A$2:$A$60,0),22)))</f>
      </c>
      <c r="AE20" s="2">
        <f>IF($B20="",0,IF($D20=1,IF(23&lt;=$C20,MIN(IF($E20=1,$F20-$I20,$H20)*INDEX(Rates!$C$2:$AP$60,MATCH($B20,Rates!$A$2:$A$60,0),23),Limits!$B$9*Assets!$S20),MIN(Limits!$B$9*Assets!$S20,MAX(0,$F20-SUM($I20:AD20)))),IF($E20=1,$F20-$I20,$H20)*INDEX(Rates!$C$2:$AP$60,MATCH($B20,Rates!$A$2:$A$60,0),23)))</f>
      </c>
      <c r="AF20" s="2">
        <f>IF($B20="",0,IF($D20=1,IF(24&lt;=$C20,MIN(IF($E20=1,$F20-$I20,$H20)*INDEX(Rates!$C$2:$AP$60,MATCH($B20,Rates!$A$2:$A$60,0),24),Limits!$B$9*Assets!$S20),MIN(Limits!$B$9*Assets!$S20,MAX(0,$F20-SUM($I20:AE20)))),IF($E20=1,$F20-$I20,$H20)*INDEX(Rates!$C$2:$AP$60,MATCH($B20,Rates!$A$2:$A$60,0),24)))</f>
      </c>
      <c r="AG20" s="2">
        <f>IF($B20="",0,IF($D20=1,IF(25&lt;=$C20,MIN(IF($E20=1,$F20-$I20,$H20)*INDEX(Rates!$C$2:$AP$60,MATCH($B20,Rates!$A$2:$A$60,0),25),Limits!$B$9*Assets!$S20),MIN(Limits!$B$9*Assets!$S20,MAX(0,$F20-SUM($I20:AF20)))),IF($E20=1,$F20-$I20,$H20)*INDEX(Rates!$C$2:$AP$60,MATCH($B20,Rates!$A$2:$A$60,0),25)))</f>
      </c>
      <c r="AH20" s="2">
        <f>IF($B20="",0,IF($D20=1,IF(26&lt;=$C20,MIN(IF($E20=1,$F20-$I20,$H20)*INDEX(Rates!$C$2:$AP$60,MATCH($B20,Rates!$A$2:$A$60,0),26),Limits!$B$9*Assets!$S20),MIN(Limits!$B$9*Assets!$S20,MAX(0,$F20-SUM($I20:AG20)))),IF($E20=1,$F20-$I20,$H20)*INDEX(Rates!$C$2:$AP$60,MATCH($B20,Rates!$A$2:$A$60,0),26)))</f>
      </c>
      <c r="AI20" s="2">
        <f>IF($B20="",0,IF($D20=1,IF(27&lt;=$C20,MIN(IF($E20=1,$F20-$I20,$H20)*INDEX(Rates!$C$2:$AP$60,MATCH($B20,Rates!$A$2:$A$60,0),27),Limits!$B$9*Assets!$S20),MIN(Limits!$B$9*Assets!$S20,MAX(0,$F20-SUM($I20:AH20)))),IF($E20=1,$F20-$I20,$H20)*INDEX(Rates!$C$2:$AP$60,MATCH($B20,Rates!$A$2:$A$60,0),27)))</f>
      </c>
      <c r="AJ20" s="2">
        <f>IF($B20="",0,IF($D20=1,IF(28&lt;=$C20,MIN(IF($E20=1,$F20-$I20,$H20)*INDEX(Rates!$C$2:$AP$60,MATCH($B20,Rates!$A$2:$A$60,0),28),Limits!$B$9*Assets!$S20),MIN(Limits!$B$9*Assets!$S20,MAX(0,$F20-SUM($I20:AI20)))),IF($E20=1,$F20-$I20,$H20)*INDEX(Rates!$C$2:$AP$60,MATCH($B20,Rates!$A$2:$A$60,0),28)))</f>
      </c>
      <c r="AK20" s="2">
        <f>IF($B20="",0,IF($D20=1,IF(29&lt;=$C20,MIN(IF($E20=1,$F20-$I20,$H20)*INDEX(Rates!$C$2:$AP$60,MATCH($B20,Rates!$A$2:$A$60,0),29),Limits!$B$9*Assets!$S20),MIN(Limits!$B$9*Assets!$S20,MAX(0,$F20-SUM($I20:AJ20)))),IF($E20=1,$F20-$I20,$H20)*INDEX(Rates!$C$2:$AP$60,MATCH($B20,Rates!$A$2:$A$60,0),29)))</f>
      </c>
      <c r="AL20" s="2">
        <f>IF($B20="",0,IF($D20=1,IF(30&lt;=$C20,MIN(IF($E20=1,$F20-$I20,$H20)*INDEX(Rates!$C$2:$AP$60,MATCH($B20,Rates!$A$2:$A$60,0),30),Limits!$B$9*Assets!$S20),MIN(Limits!$B$9*Assets!$S20,MAX(0,$F20-SUM($I20:AK20)))),IF($E20=1,$F20-$I20,$H20)*INDEX(Rates!$C$2:$AP$60,MATCH($B20,Rates!$A$2:$A$60,0),30)))</f>
      </c>
      <c r="AM20" s="2">
        <f>IF($B20="",0,IF($D20=1,IF(31&lt;=$C20,MIN(IF($E20=1,$F20-$I20,$H20)*INDEX(Rates!$C$2:$AP$60,MATCH($B20,Rates!$A$2:$A$60,0),31),Limits!$B$9*Assets!$S20),MIN(Limits!$B$9*Assets!$S20,MAX(0,$F20-SUM($I20:AL20)))),IF($E20=1,$F20-$I20,$H20)*INDEX(Rates!$C$2:$AP$60,MATCH($B20,Rates!$A$2:$A$60,0),31)))</f>
      </c>
      <c r="AN20" s="2">
        <f>IF($B20="",0,IF($D20=1,IF(32&lt;=$C20,MIN(IF($E20=1,$F20-$I20,$H20)*INDEX(Rates!$C$2:$AP$60,MATCH($B20,Rates!$A$2:$A$60,0),32),Limits!$B$9*Assets!$S20),MIN(Limits!$B$9*Assets!$S20,MAX(0,$F20-SUM($I20:AM20)))),IF($E20=1,$F20-$I20,$H20)*INDEX(Rates!$C$2:$AP$60,MATCH($B20,Rates!$A$2:$A$60,0),32)))</f>
      </c>
      <c r="AO20" s="2">
        <f>IF($B20="",0,IF($D20=1,IF(33&lt;=$C20,MIN(IF($E20=1,$F20-$I20,$H20)*INDEX(Rates!$C$2:$AP$60,MATCH($B20,Rates!$A$2:$A$60,0),33),Limits!$B$9*Assets!$S20),MIN(Limits!$B$9*Assets!$S20,MAX(0,$F20-SUM($I20:AN20)))),IF($E20=1,$F20-$I20,$H20)*INDEX(Rates!$C$2:$AP$60,MATCH($B20,Rates!$A$2:$A$60,0),33)))</f>
      </c>
      <c r="AP20" s="2">
        <f>IF($B20="",0,IF($D20=1,IF(34&lt;=$C20,MIN(IF($E20=1,$F20-$I20,$H20)*INDEX(Rates!$C$2:$AP$60,MATCH($B20,Rates!$A$2:$A$60,0),34),Limits!$B$9*Assets!$S20),MIN(Limits!$B$9*Assets!$S20,MAX(0,$F20-SUM($I20:AO20)))),IF($E20=1,$F20-$I20,$H20)*INDEX(Rates!$C$2:$AP$60,MATCH($B20,Rates!$A$2:$A$60,0),34)))</f>
      </c>
      <c r="AQ20" s="2">
        <f>IF($B20="",0,IF($D20=1,IF(35&lt;=$C20,MIN(IF($E20=1,$F20-$I20,$H20)*INDEX(Rates!$C$2:$AP$60,MATCH($B20,Rates!$A$2:$A$60,0),35),Limits!$B$9*Assets!$S20),MIN(Limits!$B$9*Assets!$S20,MAX(0,$F20-SUM($I20:AP20)))),IF($E20=1,$F20-$I20,$H20)*INDEX(Rates!$C$2:$AP$60,MATCH($B20,Rates!$A$2:$A$60,0),35)))</f>
      </c>
      <c r="AR20" s="2">
        <f>IF($B20="",0,IF($D20=1,IF(36&lt;=$C20,MIN(IF($E20=1,$F20-$I20,$H20)*INDEX(Rates!$C$2:$AP$60,MATCH($B20,Rates!$A$2:$A$60,0),36),Limits!$B$9*Assets!$S20),MIN(Limits!$B$9*Assets!$S20,MAX(0,$F20-SUM($I20:AQ20)))),IF($E20=1,$F20-$I20,$H20)*INDEX(Rates!$C$2:$AP$60,MATCH($B20,Rates!$A$2:$A$60,0),36)))</f>
      </c>
      <c r="AS20" s="2">
        <f>IF($B20="",0,IF($D20=1,IF(37&lt;=$C20,MIN(IF($E20=1,$F20-$I20,$H20)*INDEX(Rates!$C$2:$AP$60,MATCH($B20,Rates!$A$2:$A$60,0),37),Limits!$B$9*Assets!$S20),MIN(Limits!$B$9*Assets!$S20,MAX(0,$F20-SUM($I20:AR20)))),IF($E20=1,$F20-$I20,$H20)*INDEX(Rates!$C$2:$AP$60,MATCH($B20,Rates!$A$2:$A$60,0),37)))</f>
      </c>
      <c r="AT20" s="2">
        <f>IF($B20="",0,IF($D20=1,IF(38&lt;=$C20,MIN(IF($E20=1,$F20-$I20,$H20)*INDEX(Rates!$C$2:$AP$60,MATCH($B20,Rates!$A$2:$A$60,0),38),Limits!$B$9*Assets!$S20),MIN(Limits!$B$9*Assets!$S20,MAX(0,$F20-SUM($I20:AS20)))),IF($E20=1,$F20-$I20,$H20)*INDEX(Rates!$C$2:$AP$60,MATCH($B20,Rates!$A$2:$A$60,0),38)))</f>
      </c>
      <c r="AU20" s="2">
        <f>IF($B20="",0,IF($D20=1,IF(39&lt;=$C20,MIN(IF($E20=1,$F20-$I20,$H20)*INDEX(Rates!$C$2:$AP$60,MATCH($B20,Rates!$A$2:$A$60,0),39),Limits!$B$9*Assets!$S20),MIN(Limits!$B$9*Assets!$S20,MAX(0,$F20-SUM($I20:AT20)))),IF($E20=1,$F20-$I20,$H20)*INDEX(Rates!$C$2:$AP$60,MATCH($B20,Rates!$A$2:$A$60,0),39)))</f>
      </c>
      <c r="AV20" s="2">
        <f>IF($B20="",0,IF($D20=1,IF(40&lt;=$C20,MIN(IF($E20=1,$F20-$I20,$H20)*INDEX(Rates!$C$2:$AP$60,MATCH($B20,Rates!$A$2:$A$60,0),40),Limits!$B$9*Assets!$S20),MIN(Limits!$B$9*Assets!$S20,MAX(0,$F20-SUM($I20:AU20)))),IF($E20=1,$F20-$I20,$H20)*INDEX(Rates!$C$2:$AP$60,MATCH($B20,Rates!$A$2:$A$60,0),40)))</f>
      </c>
    </row>
    <row r="21" spans="1:48" x14ac:dyDescent="0.25">
      <c r="A21">
        <f>IF(Assets!A21="","",Assets!A21)</f>
      </c>
      <c r="B21">
        <f>Assets!AD21</f>
      </c>
      <c r="C21">
        <f>IF(B21="",0,INDEX(Rates!$B$2:$B$60,MATCH(B21,Rates!$A$2:$A$60,0)))</f>
      </c>
      <c r="D21">
        <f>Assets!X21</f>
      </c>
      <c r="E21">
        <f>IF(AND(D21=1,Assets!J21=1,Assets!K21=0),1,0)</f>
      </c>
      <c r="F21">
        <f>Assets!T21</f>
      </c>
      <c r="G21">
        <f>Assets!AF21+Assets!L21</f>
      </c>
      <c r="H21">
        <f>Assets!M21</f>
      </c>
      <c r="I21" s="2">
        <f>IF($B21="",0,IF($D21=1,IF(1&lt;=$C21,MIN($G21+$H21*INDEX(Rates!$C$2:$AP$60,MATCH($B21,Rates!$A$2:$A$60,0),1),Assets!$Z21),MIN($G21+$H21*INDEX(Rates!$C$2:$AP$60,MATCH($B21,Rates!$A$2:$A$60,0),1),Assets!$Z21)),$G21+$H21*INDEX(Rates!$C$2:$AP$60,MATCH($B21,Rates!$A$2:$A$60,0),1)))</f>
      </c>
      <c r="J21" s="2">
        <f>IF($B21="",0,IF($D21=1,IF(2&lt;=$C21,MIN(IF($E21=1,$F21-$I21,$H21)*INDEX(Rates!$C$2:$AP$60,MATCH($B21,Rates!$A$2:$A$60,0),2),Limits!$B$7*Assets!$S21),MIN(Limits!$B$9*Assets!$S21,MAX(0,$F21-SUM($I21:I21)))),IF($E21=1,$F21-$I21,$H21)*INDEX(Rates!$C$2:$AP$60,MATCH($B21,Rates!$A$2:$A$60,0),2)))</f>
      </c>
      <c r="K21" s="2">
        <f>IF($B21="",0,IF($D21=1,IF(3&lt;=$C21,MIN(IF($E21=1,$F21-$I21,$H21)*INDEX(Rates!$C$2:$AP$60,MATCH($B21,Rates!$A$2:$A$60,0),3),Limits!$B$8*Assets!$S21),MIN(Limits!$B$9*Assets!$S21,MAX(0,$F21-SUM($I21:J21)))),IF($E21=1,$F21-$I21,$H21)*INDEX(Rates!$C$2:$AP$60,MATCH($B21,Rates!$A$2:$A$60,0),3)))</f>
      </c>
      <c r="L21" s="2">
        <f>IF($B21="",0,IF($D21=1,IF(4&lt;=$C21,MIN(IF($E21=1,$F21-$I21,$H21)*INDEX(Rates!$C$2:$AP$60,MATCH($B21,Rates!$A$2:$A$60,0),4),Limits!$B$9*Assets!$S21),MIN(Limits!$B$9*Assets!$S21,MAX(0,$F21-SUM($I21:K21)))),IF($E21=1,$F21-$I21,$H21)*INDEX(Rates!$C$2:$AP$60,MATCH($B21,Rates!$A$2:$A$60,0),4)))</f>
      </c>
      <c r="M21" s="2">
        <f>IF($B21="",0,IF($D21=1,IF(5&lt;=$C21,MIN(IF($E21=1,$F21-$I21,$H21)*INDEX(Rates!$C$2:$AP$60,MATCH($B21,Rates!$A$2:$A$60,0),5),Limits!$B$9*Assets!$S21),MIN(Limits!$B$9*Assets!$S21,MAX(0,$F21-SUM($I21:L21)))),IF($E21=1,$F21-$I21,$H21)*INDEX(Rates!$C$2:$AP$60,MATCH($B21,Rates!$A$2:$A$60,0),5)))</f>
      </c>
      <c r="N21" s="2">
        <f>IF($B21="",0,IF($D21=1,IF(6&lt;=$C21,MIN(IF($E21=1,$F21-$I21,$H21)*INDEX(Rates!$C$2:$AP$60,MATCH($B21,Rates!$A$2:$A$60,0),6),Limits!$B$9*Assets!$S21),MIN(Limits!$B$9*Assets!$S21,MAX(0,$F21-SUM($I21:M21)))),IF($E21=1,$F21-$I21,$H21)*INDEX(Rates!$C$2:$AP$60,MATCH($B21,Rates!$A$2:$A$60,0),6)))</f>
      </c>
      <c r="O21" s="2">
        <f>IF($B21="",0,IF($D21=1,IF(7&lt;=$C21,MIN(IF($E21=1,$F21-$I21,$H21)*INDEX(Rates!$C$2:$AP$60,MATCH($B21,Rates!$A$2:$A$60,0),7),Limits!$B$9*Assets!$S21),MIN(Limits!$B$9*Assets!$S21,MAX(0,$F21-SUM($I21:N21)))),IF($E21=1,$F21-$I21,$H21)*INDEX(Rates!$C$2:$AP$60,MATCH($B21,Rates!$A$2:$A$60,0),7)))</f>
      </c>
      <c r="P21" s="2">
        <f>IF($B21="",0,IF($D21=1,IF(8&lt;=$C21,MIN(IF($E21=1,$F21-$I21,$H21)*INDEX(Rates!$C$2:$AP$60,MATCH($B21,Rates!$A$2:$A$60,0),8),Limits!$B$9*Assets!$S21),MIN(Limits!$B$9*Assets!$S21,MAX(0,$F21-SUM($I21:O21)))),IF($E21=1,$F21-$I21,$H21)*INDEX(Rates!$C$2:$AP$60,MATCH($B21,Rates!$A$2:$A$60,0),8)))</f>
      </c>
      <c r="Q21" s="2">
        <f>IF($B21="",0,IF($D21=1,IF(9&lt;=$C21,MIN(IF($E21=1,$F21-$I21,$H21)*INDEX(Rates!$C$2:$AP$60,MATCH($B21,Rates!$A$2:$A$60,0),9),Limits!$B$9*Assets!$S21),MIN(Limits!$B$9*Assets!$S21,MAX(0,$F21-SUM($I21:P21)))),IF($E21=1,$F21-$I21,$H21)*INDEX(Rates!$C$2:$AP$60,MATCH($B21,Rates!$A$2:$A$60,0),9)))</f>
      </c>
      <c r="R21" s="2">
        <f>IF($B21="",0,IF($D21=1,IF(10&lt;=$C21,MIN(IF($E21=1,$F21-$I21,$H21)*INDEX(Rates!$C$2:$AP$60,MATCH($B21,Rates!$A$2:$A$60,0),10),Limits!$B$9*Assets!$S21),MIN(Limits!$B$9*Assets!$S21,MAX(0,$F21-SUM($I21:Q21)))),IF($E21=1,$F21-$I21,$H21)*INDEX(Rates!$C$2:$AP$60,MATCH($B21,Rates!$A$2:$A$60,0),10)))</f>
      </c>
      <c r="S21" s="2">
        <f>IF($B21="",0,IF($D21=1,IF(11&lt;=$C21,MIN(IF($E21=1,$F21-$I21,$H21)*INDEX(Rates!$C$2:$AP$60,MATCH($B21,Rates!$A$2:$A$60,0),11),Limits!$B$9*Assets!$S21),MIN(Limits!$B$9*Assets!$S21,MAX(0,$F21-SUM($I21:R21)))),IF($E21=1,$F21-$I21,$H21)*INDEX(Rates!$C$2:$AP$60,MATCH($B21,Rates!$A$2:$A$60,0),11)))</f>
      </c>
      <c r="T21" s="2">
        <f>IF($B21="",0,IF($D21=1,IF(12&lt;=$C21,MIN(IF($E21=1,$F21-$I21,$H21)*INDEX(Rates!$C$2:$AP$60,MATCH($B21,Rates!$A$2:$A$60,0),12),Limits!$B$9*Assets!$S21),MIN(Limits!$B$9*Assets!$S21,MAX(0,$F21-SUM($I21:S21)))),IF($E21=1,$F21-$I21,$H21)*INDEX(Rates!$C$2:$AP$60,MATCH($B21,Rates!$A$2:$A$60,0),12)))</f>
      </c>
      <c r="U21" s="2">
        <f>IF($B21="",0,IF($D21=1,IF(13&lt;=$C21,MIN(IF($E21=1,$F21-$I21,$H21)*INDEX(Rates!$C$2:$AP$60,MATCH($B21,Rates!$A$2:$A$60,0),13),Limits!$B$9*Assets!$S21),MIN(Limits!$B$9*Assets!$S21,MAX(0,$F21-SUM($I21:T21)))),IF($E21=1,$F21-$I21,$H21)*INDEX(Rates!$C$2:$AP$60,MATCH($B21,Rates!$A$2:$A$60,0),13)))</f>
      </c>
      <c r="V21" s="2">
        <f>IF($B21="",0,IF($D21=1,IF(14&lt;=$C21,MIN(IF($E21=1,$F21-$I21,$H21)*INDEX(Rates!$C$2:$AP$60,MATCH($B21,Rates!$A$2:$A$60,0),14),Limits!$B$9*Assets!$S21),MIN(Limits!$B$9*Assets!$S21,MAX(0,$F21-SUM($I21:U21)))),IF($E21=1,$F21-$I21,$H21)*INDEX(Rates!$C$2:$AP$60,MATCH($B21,Rates!$A$2:$A$60,0),14)))</f>
      </c>
      <c r="W21" s="2">
        <f>IF($B21="",0,IF($D21=1,IF(15&lt;=$C21,MIN(IF($E21=1,$F21-$I21,$H21)*INDEX(Rates!$C$2:$AP$60,MATCH($B21,Rates!$A$2:$A$60,0),15),Limits!$B$9*Assets!$S21),MIN(Limits!$B$9*Assets!$S21,MAX(0,$F21-SUM($I21:V21)))),IF($E21=1,$F21-$I21,$H21)*INDEX(Rates!$C$2:$AP$60,MATCH($B21,Rates!$A$2:$A$60,0),15)))</f>
      </c>
      <c r="X21" s="2">
        <f>IF($B21="",0,IF($D21=1,IF(16&lt;=$C21,MIN(IF($E21=1,$F21-$I21,$H21)*INDEX(Rates!$C$2:$AP$60,MATCH($B21,Rates!$A$2:$A$60,0),16),Limits!$B$9*Assets!$S21),MIN(Limits!$B$9*Assets!$S21,MAX(0,$F21-SUM($I21:W21)))),IF($E21=1,$F21-$I21,$H21)*INDEX(Rates!$C$2:$AP$60,MATCH($B21,Rates!$A$2:$A$60,0),16)))</f>
      </c>
      <c r="Y21" s="2">
        <f>IF($B21="",0,IF($D21=1,IF(17&lt;=$C21,MIN(IF($E21=1,$F21-$I21,$H21)*INDEX(Rates!$C$2:$AP$60,MATCH($B21,Rates!$A$2:$A$60,0),17),Limits!$B$9*Assets!$S21),MIN(Limits!$B$9*Assets!$S21,MAX(0,$F21-SUM($I21:X21)))),IF($E21=1,$F21-$I21,$H21)*INDEX(Rates!$C$2:$AP$60,MATCH($B21,Rates!$A$2:$A$60,0),17)))</f>
      </c>
      <c r="Z21" s="2">
        <f>IF($B21="",0,IF($D21=1,IF(18&lt;=$C21,MIN(IF($E21=1,$F21-$I21,$H21)*INDEX(Rates!$C$2:$AP$60,MATCH($B21,Rates!$A$2:$A$60,0),18),Limits!$B$9*Assets!$S21),MIN(Limits!$B$9*Assets!$S21,MAX(0,$F21-SUM($I21:Y21)))),IF($E21=1,$F21-$I21,$H21)*INDEX(Rates!$C$2:$AP$60,MATCH($B21,Rates!$A$2:$A$60,0),18)))</f>
      </c>
      <c r="AA21" s="2">
        <f>IF($B21="",0,IF($D21=1,IF(19&lt;=$C21,MIN(IF($E21=1,$F21-$I21,$H21)*INDEX(Rates!$C$2:$AP$60,MATCH($B21,Rates!$A$2:$A$60,0),19),Limits!$B$9*Assets!$S21),MIN(Limits!$B$9*Assets!$S21,MAX(0,$F21-SUM($I21:Z21)))),IF($E21=1,$F21-$I21,$H21)*INDEX(Rates!$C$2:$AP$60,MATCH($B21,Rates!$A$2:$A$60,0),19)))</f>
      </c>
      <c r="AB21" s="2">
        <f>IF($B21="",0,IF($D21=1,IF(20&lt;=$C21,MIN(IF($E21=1,$F21-$I21,$H21)*INDEX(Rates!$C$2:$AP$60,MATCH($B21,Rates!$A$2:$A$60,0),20),Limits!$B$9*Assets!$S21),MIN(Limits!$B$9*Assets!$S21,MAX(0,$F21-SUM($I21:AA21)))),IF($E21=1,$F21-$I21,$H21)*INDEX(Rates!$C$2:$AP$60,MATCH($B21,Rates!$A$2:$A$60,0),20)))</f>
      </c>
      <c r="AC21" s="2">
        <f>IF($B21="",0,IF($D21=1,IF(21&lt;=$C21,MIN(IF($E21=1,$F21-$I21,$H21)*INDEX(Rates!$C$2:$AP$60,MATCH($B21,Rates!$A$2:$A$60,0),21),Limits!$B$9*Assets!$S21),MIN(Limits!$B$9*Assets!$S21,MAX(0,$F21-SUM($I21:AB21)))),IF($E21=1,$F21-$I21,$H21)*INDEX(Rates!$C$2:$AP$60,MATCH($B21,Rates!$A$2:$A$60,0),21)))</f>
      </c>
      <c r="AD21" s="2">
        <f>IF($B21="",0,IF($D21=1,IF(22&lt;=$C21,MIN(IF($E21=1,$F21-$I21,$H21)*INDEX(Rates!$C$2:$AP$60,MATCH($B21,Rates!$A$2:$A$60,0),22),Limits!$B$9*Assets!$S21),MIN(Limits!$B$9*Assets!$S21,MAX(0,$F21-SUM($I21:AC21)))),IF($E21=1,$F21-$I21,$H21)*INDEX(Rates!$C$2:$AP$60,MATCH($B21,Rates!$A$2:$A$60,0),22)))</f>
      </c>
      <c r="AE21" s="2">
        <f>IF($B21="",0,IF($D21=1,IF(23&lt;=$C21,MIN(IF($E21=1,$F21-$I21,$H21)*INDEX(Rates!$C$2:$AP$60,MATCH($B21,Rates!$A$2:$A$60,0),23),Limits!$B$9*Assets!$S21),MIN(Limits!$B$9*Assets!$S21,MAX(0,$F21-SUM($I21:AD21)))),IF($E21=1,$F21-$I21,$H21)*INDEX(Rates!$C$2:$AP$60,MATCH($B21,Rates!$A$2:$A$60,0),23)))</f>
      </c>
      <c r="AF21" s="2">
        <f>IF($B21="",0,IF($D21=1,IF(24&lt;=$C21,MIN(IF($E21=1,$F21-$I21,$H21)*INDEX(Rates!$C$2:$AP$60,MATCH($B21,Rates!$A$2:$A$60,0),24),Limits!$B$9*Assets!$S21),MIN(Limits!$B$9*Assets!$S21,MAX(0,$F21-SUM($I21:AE21)))),IF($E21=1,$F21-$I21,$H21)*INDEX(Rates!$C$2:$AP$60,MATCH($B21,Rates!$A$2:$A$60,0),24)))</f>
      </c>
      <c r="AG21" s="2">
        <f>IF($B21="",0,IF($D21=1,IF(25&lt;=$C21,MIN(IF($E21=1,$F21-$I21,$H21)*INDEX(Rates!$C$2:$AP$60,MATCH($B21,Rates!$A$2:$A$60,0),25),Limits!$B$9*Assets!$S21),MIN(Limits!$B$9*Assets!$S21,MAX(0,$F21-SUM($I21:AF21)))),IF($E21=1,$F21-$I21,$H21)*INDEX(Rates!$C$2:$AP$60,MATCH($B21,Rates!$A$2:$A$60,0),25)))</f>
      </c>
      <c r="AH21" s="2">
        <f>IF($B21="",0,IF($D21=1,IF(26&lt;=$C21,MIN(IF($E21=1,$F21-$I21,$H21)*INDEX(Rates!$C$2:$AP$60,MATCH($B21,Rates!$A$2:$A$60,0),26),Limits!$B$9*Assets!$S21),MIN(Limits!$B$9*Assets!$S21,MAX(0,$F21-SUM($I21:AG21)))),IF($E21=1,$F21-$I21,$H21)*INDEX(Rates!$C$2:$AP$60,MATCH($B21,Rates!$A$2:$A$60,0),26)))</f>
      </c>
      <c r="AI21" s="2">
        <f>IF($B21="",0,IF($D21=1,IF(27&lt;=$C21,MIN(IF($E21=1,$F21-$I21,$H21)*INDEX(Rates!$C$2:$AP$60,MATCH($B21,Rates!$A$2:$A$60,0),27),Limits!$B$9*Assets!$S21),MIN(Limits!$B$9*Assets!$S21,MAX(0,$F21-SUM($I21:AH21)))),IF($E21=1,$F21-$I21,$H21)*INDEX(Rates!$C$2:$AP$60,MATCH($B21,Rates!$A$2:$A$60,0),27)))</f>
      </c>
      <c r="AJ21" s="2">
        <f>IF($B21="",0,IF($D21=1,IF(28&lt;=$C21,MIN(IF($E21=1,$F21-$I21,$H21)*INDEX(Rates!$C$2:$AP$60,MATCH($B21,Rates!$A$2:$A$60,0),28),Limits!$B$9*Assets!$S21),MIN(Limits!$B$9*Assets!$S21,MAX(0,$F21-SUM($I21:AI21)))),IF($E21=1,$F21-$I21,$H21)*INDEX(Rates!$C$2:$AP$60,MATCH($B21,Rates!$A$2:$A$60,0),28)))</f>
      </c>
      <c r="AK21" s="2">
        <f>IF($B21="",0,IF($D21=1,IF(29&lt;=$C21,MIN(IF($E21=1,$F21-$I21,$H21)*INDEX(Rates!$C$2:$AP$60,MATCH($B21,Rates!$A$2:$A$60,0),29),Limits!$B$9*Assets!$S21),MIN(Limits!$B$9*Assets!$S21,MAX(0,$F21-SUM($I21:AJ21)))),IF($E21=1,$F21-$I21,$H21)*INDEX(Rates!$C$2:$AP$60,MATCH($B21,Rates!$A$2:$A$60,0),29)))</f>
      </c>
      <c r="AL21" s="2">
        <f>IF($B21="",0,IF($D21=1,IF(30&lt;=$C21,MIN(IF($E21=1,$F21-$I21,$H21)*INDEX(Rates!$C$2:$AP$60,MATCH($B21,Rates!$A$2:$A$60,0),30),Limits!$B$9*Assets!$S21),MIN(Limits!$B$9*Assets!$S21,MAX(0,$F21-SUM($I21:AK21)))),IF($E21=1,$F21-$I21,$H21)*INDEX(Rates!$C$2:$AP$60,MATCH($B21,Rates!$A$2:$A$60,0),30)))</f>
      </c>
      <c r="AM21" s="2">
        <f>IF($B21="",0,IF($D21=1,IF(31&lt;=$C21,MIN(IF($E21=1,$F21-$I21,$H21)*INDEX(Rates!$C$2:$AP$60,MATCH($B21,Rates!$A$2:$A$60,0),31),Limits!$B$9*Assets!$S21),MIN(Limits!$B$9*Assets!$S21,MAX(0,$F21-SUM($I21:AL21)))),IF($E21=1,$F21-$I21,$H21)*INDEX(Rates!$C$2:$AP$60,MATCH($B21,Rates!$A$2:$A$60,0),31)))</f>
      </c>
      <c r="AN21" s="2">
        <f>IF($B21="",0,IF($D21=1,IF(32&lt;=$C21,MIN(IF($E21=1,$F21-$I21,$H21)*INDEX(Rates!$C$2:$AP$60,MATCH($B21,Rates!$A$2:$A$60,0),32),Limits!$B$9*Assets!$S21),MIN(Limits!$B$9*Assets!$S21,MAX(0,$F21-SUM($I21:AM21)))),IF($E21=1,$F21-$I21,$H21)*INDEX(Rates!$C$2:$AP$60,MATCH($B21,Rates!$A$2:$A$60,0),32)))</f>
      </c>
      <c r="AO21" s="2">
        <f>IF($B21="",0,IF($D21=1,IF(33&lt;=$C21,MIN(IF($E21=1,$F21-$I21,$H21)*INDEX(Rates!$C$2:$AP$60,MATCH($B21,Rates!$A$2:$A$60,0),33),Limits!$B$9*Assets!$S21),MIN(Limits!$B$9*Assets!$S21,MAX(0,$F21-SUM($I21:AN21)))),IF($E21=1,$F21-$I21,$H21)*INDEX(Rates!$C$2:$AP$60,MATCH($B21,Rates!$A$2:$A$60,0),33)))</f>
      </c>
      <c r="AP21" s="2">
        <f>IF($B21="",0,IF($D21=1,IF(34&lt;=$C21,MIN(IF($E21=1,$F21-$I21,$H21)*INDEX(Rates!$C$2:$AP$60,MATCH($B21,Rates!$A$2:$A$60,0),34),Limits!$B$9*Assets!$S21),MIN(Limits!$B$9*Assets!$S21,MAX(0,$F21-SUM($I21:AO21)))),IF($E21=1,$F21-$I21,$H21)*INDEX(Rates!$C$2:$AP$60,MATCH($B21,Rates!$A$2:$A$60,0),34)))</f>
      </c>
      <c r="AQ21" s="2">
        <f>IF($B21="",0,IF($D21=1,IF(35&lt;=$C21,MIN(IF($E21=1,$F21-$I21,$H21)*INDEX(Rates!$C$2:$AP$60,MATCH($B21,Rates!$A$2:$A$60,0),35),Limits!$B$9*Assets!$S21),MIN(Limits!$B$9*Assets!$S21,MAX(0,$F21-SUM($I21:AP21)))),IF($E21=1,$F21-$I21,$H21)*INDEX(Rates!$C$2:$AP$60,MATCH($B21,Rates!$A$2:$A$60,0),35)))</f>
      </c>
      <c r="AR21" s="2">
        <f>IF($B21="",0,IF($D21=1,IF(36&lt;=$C21,MIN(IF($E21=1,$F21-$I21,$H21)*INDEX(Rates!$C$2:$AP$60,MATCH($B21,Rates!$A$2:$A$60,0),36),Limits!$B$9*Assets!$S21),MIN(Limits!$B$9*Assets!$S21,MAX(0,$F21-SUM($I21:AQ21)))),IF($E21=1,$F21-$I21,$H21)*INDEX(Rates!$C$2:$AP$60,MATCH($B21,Rates!$A$2:$A$60,0),36)))</f>
      </c>
      <c r="AS21" s="2">
        <f>IF($B21="",0,IF($D21=1,IF(37&lt;=$C21,MIN(IF($E21=1,$F21-$I21,$H21)*INDEX(Rates!$C$2:$AP$60,MATCH($B21,Rates!$A$2:$A$60,0),37),Limits!$B$9*Assets!$S21),MIN(Limits!$B$9*Assets!$S21,MAX(0,$F21-SUM($I21:AR21)))),IF($E21=1,$F21-$I21,$H21)*INDEX(Rates!$C$2:$AP$60,MATCH($B21,Rates!$A$2:$A$60,0),37)))</f>
      </c>
      <c r="AT21" s="2">
        <f>IF($B21="",0,IF($D21=1,IF(38&lt;=$C21,MIN(IF($E21=1,$F21-$I21,$H21)*INDEX(Rates!$C$2:$AP$60,MATCH($B21,Rates!$A$2:$A$60,0),38),Limits!$B$9*Assets!$S21),MIN(Limits!$B$9*Assets!$S21,MAX(0,$F21-SUM($I21:AS21)))),IF($E21=1,$F21-$I21,$H21)*INDEX(Rates!$C$2:$AP$60,MATCH($B21,Rates!$A$2:$A$60,0),38)))</f>
      </c>
      <c r="AU21" s="2">
        <f>IF($B21="",0,IF($D21=1,IF(39&lt;=$C21,MIN(IF($E21=1,$F21-$I21,$H21)*INDEX(Rates!$C$2:$AP$60,MATCH($B21,Rates!$A$2:$A$60,0),39),Limits!$B$9*Assets!$S21),MIN(Limits!$B$9*Assets!$S21,MAX(0,$F21-SUM($I21:AT21)))),IF($E21=1,$F21-$I21,$H21)*INDEX(Rates!$C$2:$AP$60,MATCH($B21,Rates!$A$2:$A$60,0),39)))</f>
      </c>
      <c r="AV21" s="2">
        <f>IF($B21="",0,IF($D21=1,IF(40&lt;=$C21,MIN(IF($E21=1,$F21-$I21,$H21)*INDEX(Rates!$C$2:$AP$60,MATCH($B21,Rates!$A$2:$A$60,0),40),Limits!$B$9*Assets!$S21),MIN(Limits!$B$9*Assets!$S21,MAX(0,$F21-SUM($I21:AU21)))),IF($E21=1,$F21-$I21,$H21)*INDEX(Rates!$C$2:$AP$60,MATCH($B21,Rates!$A$2:$A$60,0),40)))</f>
      </c>
    </row>
    <row r="22" spans="1:48" x14ac:dyDescent="0.25">
      <c r="A22">
        <f>IF(Assets!A22="","",Assets!A22)</f>
      </c>
      <c r="B22">
        <f>Assets!AD22</f>
      </c>
      <c r="C22">
        <f>IF(B22="",0,INDEX(Rates!$B$2:$B$60,MATCH(B22,Rates!$A$2:$A$60,0)))</f>
      </c>
      <c r="D22">
        <f>Assets!X22</f>
      </c>
      <c r="E22">
        <f>IF(AND(D22=1,Assets!J22=1,Assets!K22=0),1,0)</f>
      </c>
      <c r="F22">
        <f>Assets!T22</f>
      </c>
      <c r="G22">
        <f>Assets!AF22+Assets!L22</f>
      </c>
      <c r="H22">
        <f>Assets!M22</f>
      </c>
      <c r="I22" s="2">
        <f>IF($B22="",0,IF($D22=1,IF(1&lt;=$C22,MIN($G22+$H22*INDEX(Rates!$C$2:$AP$60,MATCH($B22,Rates!$A$2:$A$60,0),1),Assets!$Z22),MIN($G22+$H22*INDEX(Rates!$C$2:$AP$60,MATCH($B22,Rates!$A$2:$A$60,0),1),Assets!$Z22)),$G22+$H22*INDEX(Rates!$C$2:$AP$60,MATCH($B22,Rates!$A$2:$A$60,0),1)))</f>
      </c>
      <c r="J22" s="2">
        <f>IF($B22="",0,IF($D22=1,IF(2&lt;=$C22,MIN(IF($E22=1,$F22-$I22,$H22)*INDEX(Rates!$C$2:$AP$60,MATCH($B22,Rates!$A$2:$A$60,0),2),Limits!$B$7*Assets!$S22),MIN(Limits!$B$9*Assets!$S22,MAX(0,$F22-SUM($I22:I22)))),IF($E22=1,$F22-$I22,$H22)*INDEX(Rates!$C$2:$AP$60,MATCH($B22,Rates!$A$2:$A$60,0),2)))</f>
      </c>
      <c r="K22" s="2">
        <f>IF($B22="",0,IF($D22=1,IF(3&lt;=$C22,MIN(IF($E22=1,$F22-$I22,$H22)*INDEX(Rates!$C$2:$AP$60,MATCH($B22,Rates!$A$2:$A$60,0),3),Limits!$B$8*Assets!$S22),MIN(Limits!$B$9*Assets!$S22,MAX(0,$F22-SUM($I22:J22)))),IF($E22=1,$F22-$I22,$H22)*INDEX(Rates!$C$2:$AP$60,MATCH($B22,Rates!$A$2:$A$60,0),3)))</f>
      </c>
      <c r="L22" s="2">
        <f>IF($B22="",0,IF($D22=1,IF(4&lt;=$C22,MIN(IF($E22=1,$F22-$I22,$H22)*INDEX(Rates!$C$2:$AP$60,MATCH($B22,Rates!$A$2:$A$60,0),4),Limits!$B$9*Assets!$S22),MIN(Limits!$B$9*Assets!$S22,MAX(0,$F22-SUM($I22:K22)))),IF($E22=1,$F22-$I22,$H22)*INDEX(Rates!$C$2:$AP$60,MATCH($B22,Rates!$A$2:$A$60,0),4)))</f>
      </c>
      <c r="M22" s="2">
        <f>IF($B22="",0,IF($D22=1,IF(5&lt;=$C22,MIN(IF($E22=1,$F22-$I22,$H22)*INDEX(Rates!$C$2:$AP$60,MATCH($B22,Rates!$A$2:$A$60,0),5),Limits!$B$9*Assets!$S22),MIN(Limits!$B$9*Assets!$S22,MAX(0,$F22-SUM($I22:L22)))),IF($E22=1,$F22-$I22,$H22)*INDEX(Rates!$C$2:$AP$60,MATCH($B22,Rates!$A$2:$A$60,0),5)))</f>
      </c>
      <c r="N22" s="2">
        <f>IF($B22="",0,IF($D22=1,IF(6&lt;=$C22,MIN(IF($E22=1,$F22-$I22,$H22)*INDEX(Rates!$C$2:$AP$60,MATCH($B22,Rates!$A$2:$A$60,0),6),Limits!$B$9*Assets!$S22),MIN(Limits!$B$9*Assets!$S22,MAX(0,$F22-SUM($I22:M22)))),IF($E22=1,$F22-$I22,$H22)*INDEX(Rates!$C$2:$AP$60,MATCH($B22,Rates!$A$2:$A$60,0),6)))</f>
      </c>
      <c r="O22" s="2">
        <f>IF($B22="",0,IF($D22=1,IF(7&lt;=$C22,MIN(IF($E22=1,$F22-$I22,$H22)*INDEX(Rates!$C$2:$AP$60,MATCH($B22,Rates!$A$2:$A$60,0),7),Limits!$B$9*Assets!$S22),MIN(Limits!$B$9*Assets!$S22,MAX(0,$F22-SUM($I22:N22)))),IF($E22=1,$F22-$I22,$H22)*INDEX(Rates!$C$2:$AP$60,MATCH($B22,Rates!$A$2:$A$60,0),7)))</f>
      </c>
      <c r="P22" s="2">
        <f>IF($B22="",0,IF($D22=1,IF(8&lt;=$C22,MIN(IF($E22=1,$F22-$I22,$H22)*INDEX(Rates!$C$2:$AP$60,MATCH($B22,Rates!$A$2:$A$60,0),8),Limits!$B$9*Assets!$S22),MIN(Limits!$B$9*Assets!$S22,MAX(0,$F22-SUM($I22:O22)))),IF($E22=1,$F22-$I22,$H22)*INDEX(Rates!$C$2:$AP$60,MATCH($B22,Rates!$A$2:$A$60,0),8)))</f>
      </c>
      <c r="Q22" s="2">
        <f>IF($B22="",0,IF($D22=1,IF(9&lt;=$C22,MIN(IF($E22=1,$F22-$I22,$H22)*INDEX(Rates!$C$2:$AP$60,MATCH($B22,Rates!$A$2:$A$60,0),9),Limits!$B$9*Assets!$S22),MIN(Limits!$B$9*Assets!$S22,MAX(0,$F22-SUM($I22:P22)))),IF($E22=1,$F22-$I22,$H22)*INDEX(Rates!$C$2:$AP$60,MATCH($B22,Rates!$A$2:$A$60,0),9)))</f>
      </c>
      <c r="R22" s="2">
        <f>IF($B22="",0,IF($D22=1,IF(10&lt;=$C22,MIN(IF($E22=1,$F22-$I22,$H22)*INDEX(Rates!$C$2:$AP$60,MATCH($B22,Rates!$A$2:$A$60,0),10),Limits!$B$9*Assets!$S22),MIN(Limits!$B$9*Assets!$S22,MAX(0,$F22-SUM($I22:Q22)))),IF($E22=1,$F22-$I22,$H22)*INDEX(Rates!$C$2:$AP$60,MATCH($B22,Rates!$A$2:$A$60,0),10)))</f>
      </c>
      <c r="S22" s="2">
        <f>IF($B22="",0,IF($D22=1,IF(11&lt;=$C22,MIN(IF($E22=1,$F22-$I22,$H22)*INDEX(Rates!$C$2:$AP$60,MATCH($B22,Rates!$A$2:$A$60,0),11),Limits!$B$9*Assets!$S22),MIN(Limits!$B$9*Assets!$S22,MAX(0,$F22-SUM($I22:R22)))),IF($E22=1,$F22-$I22,$H22)*INDEX(Rates!$C$2:$AP$60,MATCH($B22,Rates!$A$2:$A$60,0),11)))</f>
      </c>
      <c r="T22" s="2">
        <f>IF($B22="",0,IF($D22=1,IF(12&lt;=$C22,MIN(IF($E22=1,$F22-$I22,$H22)*INDEX(Rates!$C$2:$AP$60,MATCH($B22,Rates!$A$2:$A$60,0),12),Limits!$B$9*Assets!$S22),MIN(Limits!$B$9*Assets!$S22,MAX(0,$F22-SUM($I22:S22)))),IF($E22=1,$F22-$I22,$H22)*INDEX(Rates!$C$2:$AP$60,MATCH($B22,Rates!$A$2:$A$60,0),12)))</f>
      </c>
      <c r="U22" s="2">
        <f>IF($B22="",0,IF($D22=1,IF(13&lt;=$C22,MIN(IF($E22=1,$F22-$I22,$H22)*INDEX(Rates!$C$2:$AP$60,MATCH($B22,Rates!$A$2:$A$60,0),13),Limits!$B$9*Assets!$S22),MIN(Limits!$B$9*Assets!$S22,MAX(0,$F22-SUM($I22:T22)))),IF($E22=1,$F22-$I22,$H22)*INDEX(Rates!$C$2:$AP$60,MATCH($B22,Rates!$A$2:$A$60,0),13)))</f>
      </c>
      <c r="V22" s="2">
        <f>IF($B22="",0,IF($D22=1,IF(14&lt;=$C22,MIN(IF($E22=1,$F22-$I22,$H22)*INDEX(Rates!$C$2:$AP$60,MATCH($B22,Rates!$A$2:$A$60,0),14),Limits!$B$9*Assets!$S22),MIN(Limits!$B$9*Assets!$S22,MAX(0,$F22-SUM($I22:U22)))),IF($E22=1,$F22-$I22,$H22)*INDEX(Rates!$C$2:$AP$60,MATCH($B22,Rates!$A$2:$A$60,0),14)))</f>
      </c>
      <c r="W22" s="2">
        <f>IF($B22="",0,IF($D22=1,IF(15&lt;=$C22,MIN(IF($E22=1,$F22-$I22,$H22)*INDEX(Rates!$C$2:$AP$60,MATCH($B22,Rates!$A$2:$A$60,0),15),Limits!$B$9*Assets!$S22),MIN(Limits!$B$9*Assets!$S22,MAX(0,$F22-SUM($I22:V22)))),IF($E22=1,$F22-$I22,$H22)*INDEX(Rates!$C$2:$AP$60,MATCH($B22,Rates!$A$2:$A$60,0),15)))</f>
      </c>
      <c r="X22" s="2">
        <f>IF($B22="",0,IF($D22=1,IF(16&lt;=$C22,MIN(IF($E22=1,$F22-$I22,$H22)*INDEX(Rates!$C$2:$AP$60,MATCH($B22,Rates!$A$2:$A$60,0),16),Limits!$B$9*Assets!$S22),MIN(Limits!$B$9*Assets!$S22,MAX(0,$F22-SUM($I22:W22)))),IF($E22=1,$F22-$I22,$H22)*INDEX(Rates!$C$2:$AP$60,MATCH($B22,Rates!$A$2:$A$60,0),16)))</f>
      </c>
      <c r="Y22" s="2">
        <f>IF($B22="",0,IF($D22=1,IF(17&lt;=$C22,MIN(IF($E22=1,$F22-$I22,$H22)*INDEX(Rates!$C$2:$AP$60,MATCH($B22,Rates!$A$2:$A$60,0),17),Limits!$B$9*Assets!$S22),MIN(Limits!$B$9*Assets!$S22,MAX(0,$F22-SUM($I22:X22)))),IF($E22=1,$F22-$I22,$H22)*INDEX(Rates!$C$2:$AP$60,MATCH($B22,Rates!$A$2:$A$60,0),17)))</f>
      </c>
      <c r="Z22" s="2">
        <f>IF($B22="",0,IF($D22=1,IF(18&lt;=$C22,MIN(IF($E22=1,$F22-$I22,$H22)*INDEX(Rates!$C$2:$AP$60,MATCH($B22,Rates!$A$2:$A$60,0),18),Limits!$B$9*Assets!$S22),MIN(Limits!$B$9*Assets!$S22,MAX(0,$F22-SUM($I22:Y22)))),IF($E22=1,$F22-$I22,$H22)*INDEX(Rates!$C$2:$AP$60,MATCH($B22,Rates!$A$2:$A$60,0),18)))</f>
      </c>
      <c r="AA22" s="2">
        <f>IF($B22="",0,IF($D22=1,IF(19&lt;=$C22,MIN(IF($E22=1,$F22-$I22,$H22)*INDEX(Rates!$C$2:$AP$60,MATCH($B22,Rates!$A$2:$A$60,0),19),Limits!$B$9*Assets!$S22),MIN(Limits!$B$9*Assets!$S22,MAX(0,$F22-SUM($I22:Z22)))),IF($E22=1,$F22-$I22,$H22)*INDEX(Rates!$C$2:$AP$60,MATCH($B22,Rates!$A$2:$A$60,0),19)))</f>
      </c>
      <c r="AB22" s="2">
        <f>IF($B22="",0,IF($D22=1,IF(20&lt;=$C22,MIN(IF($E22=1,$F22-$I22,$H22)*INDEX(Rates!$C$2:$AP$60,MATCH($B22,Rates!$A$2:$A$60,0),20),Limits!$B$9*Assets!$S22),MIN(Limits!$B$9*Assets!$S22,MAX(0,$F22-SUM($I22:AA22)))),IF($E22=1,$F22-$I22,$H22)*INDEX(Rates!$C$2:$AP$60,MATCH($B22,Rates!$A$2:$A$60,0),20)))</f>
      </c>
      <c r="AC22" s="2">
        <f>IF($B22="",0,IF($D22=1,IF(21&lt;=$C22,MIN(IF($E22=1,$F22-$I22,$H22)*INDEX(Rates!$C$2:$AP$60,MATCH($B22,Rates!$A$2:$A$60,0),21),Limits!$B$9*Assets!$S22),MIN(Limits!$B$9*Assets!$S22,MAX(0,$F22-SUM($I22:AB22)))),IF($E22=1,$F22-$I22,$H22)*INDEX(Rates!$C$2:$AP$60,MATCH($B22,Rates!$A$2:$A$60,0),21)))</f>
      </c>
      <c r="AD22" s="2">
        <f>IF($B22="",0,IF($D22=1,IF(22&lt;=$C22,MIN(IF($E22=1,$F22-$I22,$H22)*INDEX(Rates!$C$2:$AP$60,MATCH($B22,Rates!$A$2:$A$60,0),22),Limits!$B$9*Assets!$S22),MIN(Limits!$B$9*Assets!$S22,MAX(0,$F22-SUM($I22:AC22)))),IF($E22=1,$F22-$I22,$H22)*INDEX(Rates!$C$2:$AP$60,MATCH($B22,Rates!$A$2:$A$60,0),22)))</f>
      </c>
      <c r="AE22" s="2">
        <f>IF($B22="",0,IF($D22=1,IF(23&lt;=$C22,MIN(IF($E22=1,$F22-$I22,$H22)*INDEX(Rates!$C$2:$AP$60,MATCH($B22,Rates!$A$2:$A$60,0),23),Limits!$B$9*Assets!$S22),MIN(Limits!$B$9*Assets!$S22,MAX(0,$F22-SUM($I22:AD22)))),IF($E22=1,$F22-$I22,$H22)*INDEX(Rates!$C$2:$AP$60,MATCH($B22,Rates!$A$2:$A$60,0),23)))</f>
      </c>
      <c r="AF22" s="2">
        <f>IF($B22="",0,IF($D22=1,IF(24&lt;=$C22,MIN(IF($E22=1,$F22-$I22,$H22)*INDEX(Rates!$C$2:$AP$60,MATCH($B22,Rates!$A$2:$A$60,0),24),Limits!$B$9*Assets!$S22),MIN(Limits!$B$9*Assets!$S22,MAX(0,$F22-SUM($I22:AE22)))),IF($E22=1,$F22-$I22,$H22)*INDEX(Rates!$C$2:$AP$60,MATCH($B22,Rates!$A$2:$A$60,0),24)))</f>
      </c>
      <c r="AG22" s="2">
        <f>IF($B22="",0,IF($D22=1,IF(25&lt;=$C22,MIN(IF($E22=1,$F22-$I22,$H22)*INDEX(Rates!$C$2:$AP$60,MATCH($B22,Rates!$A$2:$A$60,0),25),Limits!$B$9*Assets!$S22),MIN(Limits!$B$9*Assets!$S22,MAX(0,$F22-SUM($I22:AF22)))),IF($E22=1,$F22-$I22,$H22)*INDEX(Rates!$C$2:$AP$60,MATCH($B22,Rates!$A$2:$A$60,0),25)))</f>
      </c>
      <c r="AH22" s="2">
        <f>IF($B22="",0,IF($D22=1,IF(26&lt;=$C22,MIN(IF($E22=1,$F22-$I22,$H22)*INDEX(Rates!$C$2:$AP$60,MATCH($B22,Rates!$A$2:$A$60,0),26),Limits!$B$9*Assets!$S22),MIN(Limits!$B$9*Assets!$S22,MAX(0,$F22-SUM($I22:AG22)))),IF($E22=1,$F22-$I22,$H22)*INDEX(Rates!$C$2:$AP$60,MATCH($B22,Rates!$A$2:$A$60,0),26)))</f>
      </c>
      <c r="AI22" s="2">
        <f>IF($B22="",0,IF($D22=1,IF(27&lt;=$C22,MIN(IF($E22=1,$F22-$I22,$H22)*INDEX(Rates!$C$2:$AP$60,MATCH($B22,Rates!$A$2:$A$60,0),27),Limits!$B$9*Assets!$S22),MIN(Limits!$B$9*Assets!$S22,MAX(0,$F22-SUM($I22:AH22)))),IF($E22=1,$F22-$I22,$H22)*INDEX(Rates!$C$2:$AP$60,MATCH($B22,Rates!$A$2:$A$60,0),27)))</f>
      </c>
      <c r="AJ22" s="2">
        <f>IF($B22="",0,IF($D22=1,IF(28&lt;=$C22,MIN(IF($E22=1,$F22-$I22,$H22)*INDEX(Rates!$C$2:$AP$60,MATCH($B22,Rates!$A$2:$A$60,0),28),Limits!$B$9*Assets!$S22),MIN(Limits!$B$9*Assets!$S22,MAX(0,$F22-SUM($I22:AI22)))),IF($E22=1,$F22-$I22,$H22)*INDEX(Rates!$C$2:$AP$60,MATCH($B22,Rates!$A$2:$A$60,0),28)))</f>
      </c>
      <c r="AK22" s="2">
        <f>IF($B22="",0,IF($D22=1,IF(29&lt;=$C22,MIN(IF($E22=1,$F22-$I22,$H22)*INDEX(Rates!$C$2:$AP$60,MATCH($B22,Rates!$A$2:$A$60,0),29),Limits!$B$9*Assets!$S22),MIN(Limits!$B$9*Assets!$S22,MAX(0,$F22-SUM($I22:AJ22)))),IF($E22=1,$F22-$I22,$H22)*INDEX(Rates!$C$2:$AP$60,MATCH($B22,Rates!$A$2:$A$60,0),29)))</f>
      </c>
      <c r="AL22" s="2">
        <f>IF($B22="",0,IF($D22=1,IF(30&lt;=$C22,MIN(IF($E22=1,$F22-$I22,$H22)*INDEX(Rates!$C$2:$AP$60,MATCH($B22,Rates!$A$2:$A$60,0),30),Limits!$B$9*Assets!$S22),MIN(Limits!$B$9*Assets!$S22,MAX(0,$F22-SUM($I22:AK22)))),IF($E22=1,$F22-$I22,$H22)*INDEX(Rates!$C$2:$AP$60,MATCH($B22,Rates!$A$2:$A$60,0),30)))</f>
      </c>
      <c r="AM22" s="2">
        <f>IF($B22="",0,IF($D22=1,IF(31&lt;=$C22,MIN(IF($E22=1,$F22-$I22,$H22)*INDEX(Rates!$C$2:$AP$60,MATCH($B22,Rates!$A$2:$A$60,0),31),Limits!$B$9*Assets!$S22),MIN(Limits!$B$9*Assets!$S22,MAX(0,$F22-SUM($I22:AL22)))),IF($E22=1,$F22-$I22,$H22)*INDEX(Rates!$C$2:$AP$60,MATCH($B22,Rates!$A$2:$A$60,0),31)))</f>
      </c>
      <c r="AN22" s="2">
        <f>IF($B22="",0,IF($D22=1,IF(32&lt;=$C22,MIN(IF($E22=1,$F22-$I22,$H22)*INDEX(Rates!$C$2:$AP$60,MATCH($B22,Rates!$A$2:$A$60,0),32),Limits!$B$9*Assets!$S22),MIN(Limits!$B$9*Assets!$S22,MAX(0,$F22-SUM($I22:AM22)))),IF($E22=1,$F22-$I22,$H22)*INDEX(Rates!$C$2:$AP$60,MATCH($B22,Rates!$A$2:$A$60,0),32)))</f>
      </c>
      <c r="AO22" s="2">
        <f>IF($B22="",0,IF($D22=1,IF(33&lt;=$C22,MIN(IF($E22=1,$F22-$I22,$H22)*INDEX(Rates!$C$2:$AP$60,MATCH($B22,Rates!$A$2:$A$60,0),33),Limits!$B$9*Assets!$S22),MIN(Limits!$B$9*Assets!$S22,MAX(0,$F22-SUM($I22:AN22)))),IF($E22=1,$F22-$I22,$H22)*INDEX(Rates!$C$2:$AP$60,MATCH($B22,Rates!$A$2:$A$60,0),33)))</f>
      </c>
      <c r="AP22" s="2">
        <f>IF($B22="",0,IF($D22=1,IF(34&lt;=$C22,MIN(IF($E22=1,$F22-$I22,$H22)*INDEX(Rates!$C$2:$AP$60,MATCH($B22,Rates!$A$2:$A$60,0),34),Limits!$B$9*Assets!$S22),MIN(Limits!$B$9*Assets!$S22,MAX(0,$F22-SUM($I22:AO22)))),IF($E22=1,$F22-$I22,$H22)*INDEX(Rates!$C$2:$AP$60,MATCH($B22,Rates!$A$2:$A$60,0),34)))</f>
      </c>
      <c r="AQ22" s="2">
        <f>IF($B22="",0,IF($D22=1,IF(35&lt;=$C22,MIN(IF($E22=1,$F22-$I22,$H22)*INDEX(Rates!$C$2:$AP$60,MATCH($B22,Rates!$A$2:$A$60,0),35),Limits!$B$9*Assets!$S22),MIN(Limits!$B$9*Assets!$S22,MAX(0,$F22-SUM($I22:AP22)))),IF($E22=1,$F22-$I22,$H22)*INDEX(Rates!$C$2:$AP$60,MATCH($B22,Rates!$A$2:$A$60,0),35)))</f>
      </c>
      <c r="AR22" s="2">
        <f>IF($B22="",0,IF($D22=1,IF(36&lt;=$C22,MIN(IF($E22=1,$F22-$I22,$H22)*INDEX(Rates!$C$2:$AP$60,MATCH($B22,Rates!$A$2:$A$60,0),36),Limits!$B$9*Assets!$S22),MIN(Limits!$B$9*Assets!$S22,MAX(0,$F22-SUM($I22:AQ22)))),IF($E22=1,$F22-$I22,$H22)*INDEX(Rates!$C$2:$AP$60,MATCH($B22,Rates!$A$2:$A$60,0),36)))</f>
      </c>
      <c r="AS22" s="2">
        <f>IF($B22="",0,IF($D22=1,IF(37&lt;=$C22,MIN(IF($E22=1,$F22-$I22,$H22)*INDEX(Rates!$C$2:$AP$60,MATCH($B22,Rates!$A$2:$A$60,0),37),Limits!$B$9*Assets!$S22),MIN(Limits!$B$9*Assets!$S22,MAX(0,$F22-SUM($I22:AR22)))),IF($E22=1,$F22-$I22,$H22)*INDEX(Rates!$C$2:$AP$60,MATCH($B22,Rates!$A$2:$A$60,0),37)))</f>
      </c>
      <c r="AT22" s="2">
        <f>IF($B22="",0,IF($D22=1,IF(38&lt;=$C22,MIN(IF($E22=1,$F22-$I22,$H22)*INDEX(Rates!$C$2:$AP$60,MATCH($B22,Rates!$A$2:$A$60,0),38),Limits!$B$9*Assets!$S22),MIN(Limits!$B$9*Assets!$S22,MAX(0,$F22-SUM($I22:AS22)))),IF($E22=1,$F22-$I22,$H22)*INDEX(Rates!$C$2:$AP$60,MATCH($B22,Rates!$A$2:$A$60,0),38)))</f>
      </c>
      <c r="AU22" s="2">
        <f>IF($B22="",0,IF($D22=1,IF(39&lt;=$C22,MIN(IF($E22=1,$F22-$I22,$H22)*INDEX(Rates!$C$2:$AP$60,MATCH($B22,Rates!$A$2:$A$60,0),39),Limits!$B$9*Assets!$S22),MIN(Limits!$B$9*Assets!$S22,MAX(0,$F22-SUM($I22:AT22)))),IF($E22=1,$F22-$I22,$H22)*INDEX(Rates!$C$2:$AP$60,MATCH($B22,Rates!$A$2:$A$60,0),39)))</f>
      </c>
      <c r="AV22" s="2">
        <f>IF($B22="",0,IF($D22=1,IF(40&lt;=$C22,MIN(IF($E22=1,$F22-$I22,$H22)*INDEX(Rates!$C$2:$AP$60,MATCH($B22,Rates!$A$2:$A$60,0),40),Limits!$B$9*Assets!$S22),MIN(Limits!$B$9*Assets!$S22,MAX(0,$F22-SUM($I22:AU22)))),IF($E22=1,$F22-$I22,$H22)*INDEX(Rates!$C$2:$AP$60,MATCH($B22,Rates!$A$2:$A$60,0),40)))</f>
      </c>
    </row>
    <row r="23" spans="1:48" x14ac:dyDescent="0.25">
      <c r="A23">
        <f>IF(Assets!A23="","",Assets!A23)</f>
      </c>
      <c r="B23">
        <f>Assets!AD23</f>
      </c>
      <c r="C23">
        <f>IF(B23="",0,INDEX(Rates!$B$2:$B$60,MATCH(B23,Rates!$A$2:$A$60,0)))</f>
      </c>
      <c r="D23">
        <f>Assets!X23</f>
      </c>
      <c r="E23">
        <f>IF(AND(D23=1,Assets!J23=1,Assets!K23=0),1,0)</f>
      </c>
      <c r="F23">
        <f>Assets!T23</f>
      </c>
      <c r="G23">
        <f>Assets!AF23+Assets!L23</f>
      </c>
      <c r="H23">
        <f>Assets!M23</f>
      </c>
      <c r="I23" s="2">
        <f>IF($B23="",0,IF($D23=1,IF(1&lt;=$C23,MIN($G23+$H23*INDEX(Rates!$C$2:$AP$60,MATCH($B23,Rates!$A$2:$A$60,0),1),Assets!$Z23),MIN($G23+$H23*INDEX(Rates!$C$2:$AP$60,MATCH($B23,Rates!$A$2:$A$60,0),1),Assets!$Z23)),$G23+$H23*INDEX(Rates!$C$2:$AP$60,MATCH($B23,Rates!$A$2:$A$60,0),1)))</f>
      </c>
      <c r="J23" s="2">
        <f>IF($B23="",0,IF($D23=1,IF(2&lt;=$C23,MIN(IF($E23=1,$F23-$I23,$H23)*INDEX(Rates!$C$2:$AP$60,MATCH($B23,Rates!$A$2:$A$60,0),2),Limits!$B$7*Assets!$S23),MIN(Limits!$B$9*Assets!$S23,MAX(0,$F23-SUM($I23:I23)))),IF($E23=1,$F23-$I23,$H23)*INDEX(Rates!$C$2:$AP$60,MATCH($B23,Rates!$A$2:$A$60,0),2)))</f>
      </c>
      <c r="K23" s="2">
        <f>IF($B23="",0,IF($D23=1,IF(3&lt;=$C23,MIN(IF($E23=1,$F23-$I23,$H23)*INDEX(Rates!$C$2:$AP$60,MATCH($B23,Rates!$A$2:$A$60,0),3),Limits!$B$8*Assets!$S23),MIN(Limits!$B$9*Assets!$S23,MAX(0,$F23-SUM($I23:J23)))),IF($E23=1,$F23-$I23,$H23)*INDEX(Rates!$C$2:$AP$60,MATCH($B23,Rates!$A$2:$A$60,0),3)))</f>
      </c>
      <c r="L23" s="2">
        <f>IF($B23="",0,IF($D23=1,IF(4&lt;=$C23,MIN(IF($E23=1,$F23-$I23,$H23)*INDEX(Rates!$C$2:$AP$60,MATCH($B23,Rates!$A$2:$A$60,0),4),Limits!$B$9*Assets!$S23),MIN(Limits!$B$9*Assets!$S23,MAX(0,$F23-SUM($I23:K23)))),IF($E23=1,$F23-$I23,$H23)*INDEX(Rates!$C$2:$AP$60,MATCH($B23,Rates!$A$2:$A$60,0),4)))</f>
      </c>
      <c r="M23" s="2">
        <f>IF($B23="",0,IF($D23=1,IF(5&lt;=$C23,MIN(IF($E23=1,$F23-$I23,$H23)*INDEX(Rates!$C$2:$AP$60,MATCH($B23,Rates!$A$2:$A$60,0),5),Limits!$B$9*Assets!$S23),MIN(Limits!$B$9*Assets!$S23,MAX(0,$F23-SUM($I23:L23)))),IF($E23=1,$F23-$I23,$H23)*INDEX(Rates!$C$2:$AP$60,MATCH($B23,Rates!$A$2:$A$60,0),5)))</f>
      </c>
      <c r="N23" s="2">
        <f>IF($B23="",0,IF($D23=1,IF(6&lt;=$C23,MIN(IF($E23=1,$F23-$I23,$H23)*INDEX(Rates!$C$2:$AP$60,MATCH($B23,Rates!$A$2:$A$60,0),6),Limits!$B$9*Assets!$S23),MIN(Limits!$B$9*Assets!$S23,MAX(0,$F23-SUM($I23:M23)))),IF($E23=1,$F23-$I23,$H23)*INDEX(Rates!$C$2:$AP$60,MATCH($B23,Rates!$A$2:$A$60,0),6)))</f>
      </c>
      <c r="O23" s="2">
        <f>IF($B23="",0,IF($D23=1,IF(7&lt;=$C23,MIN(IF($E23=1,$F23-$I23,$H23)*INDEX(Rates!$C$2:$AP$60,MATCH($B23,Rates!$A$2:$A$60,0),7),Limits!$B$9*Assets!$S23),MIN(Limits!$B$9*Assets!$S23,MAX(0,$F23-SUM($I23:N23)))),IF($E23=1,$F23-$I23,$H23)*INDEX(Rates!$C$2:$AP$60,MATCH($B23,Rates!$A$2:$A$60,0),7)))</f>
      </c>
      <c r="P23" s="2">
        <f>IF($B23="",0,IF($D23=1,IF(8&lt;=$C23,MIN(IF($E23=1,$F23-$I23,$H23)*INDEX(Rates!$C$2:$AP$60,MATCH($B23,Rates!$A$2:$A$60,0),8),Limits!$B$9*Assets!$S23),MIN(Limits!$B$9*Assets!$S23,MAX(0,$F23-SUM($I23:O23)))),IF($E23=1,$F23-$I23,$H23)*INDEX(Rates!$C$2:$AP$60,MATCH($B23,Rates!$A$2:$A$60,0),8)))</f>
      </c>
      <c r="Q23" s="2">
        <f>IF($B23="",0,IF($D23=1,IF(9&lt;=$C23,MIN(IF($E23=1,$F23-$I23,$H23)*INDEX(Rates!$C$2:$AP$60,MATCH($B23,Rates!$A$2:$A$60,0),9),Limits!$B$9*Assets!$S23),MIN(Limits!$B$9*Assets!$S23,MAX(0,$F23-SUM($I23:P23)))),IF($E23=1,$F23-$I23,$H23)*INDEX(Rates!$C$2:$AP$60,MATCH($B23,Rates!$A$2:$A$60,0),9)))</f>
      </c>
      <c r="R23" s="2">
        <f>IF($B23="",0,IF($D23=1,IF(10&lt;=$C23,MIN(IF($E23=1,$F23-$I23,$H23)*INDEX(Rates!$C$2:$AP$60,MATCH($B23,Rates!$A$2:$A$60,0),10),Limits!$B$9*Assets!$S23),MIN(Limits!$B$9*Assets!$S23,MAX(0,$F23-SUM($I23:Q23)))),IF($E23=1,$F23-$I23,$H23)*INDEX(Rates!$C$2:$AP$60,MATCH($B23,Rates!$A$2:$A$60,0),10)))</f>
      </c>
      <c r="S23" s="2">
        <f>IF($B23="",0,IF($D23=1,IF(11&lt;=$C23,MIN(IF($E23=1,$F23-$I23,$H23)*INDEX(Rates!$C$2:$AP$60,MATCH($B23,Rates!$A$2:$A$60,0),11),Limits!$B$9*Assets!$S23),MIN(Limits!$B$9*Assets!$S23,MAX(0,$F23-SUM($I23:R23)))),IF($E23=1,$F23-$I23,$H23)*INDEX(Rates!$C$2:$AP$60,MATCH($B23,Rates!$A$2:$A$60,0),11)))</f>
      </c>
      <c r="T23" s="2">
        <f>IF($B23="",0,IF($D23=1,IF(12&lt;=$C23,MIN(IF($E23=1,$F23-$I23,$H23)*INDEX(Rates!$C$2:$AP$60,MATCH($B23,Rates!$A$2:$A$60,0),12),Limits!$B$9*Assets!$S23),MIN(Limits!$B$9*Assets!$S23,MAX(0,$F23-SUM($I23:S23)))),IF($E23=1,$F23-$I23,$H23)*INDEX(Rates!$C$2:$AP$60,MATCH($B23,Rates!$A$2:$A$60,0),12)))</f>
      </c>
      <c r="U23" s="2">
        <f>IF($B23="",0,IF($D23=1,IF(13&lt;=$C23,MIN(IF($E23=1,$F23-$I23,$H23)*INDEX(Rates!$C$2:$AP$60,MATCH($B23,Rates!$A$2:$A$60,0),13),Limits!$B$9*Assets!$S23),MIN(Limits!$B$9*Assets!$S23,MAX(0,$F23-SUM($I23:T23)))),IF($E23=1,$F23-$I23,$H23)*INDEX(Rates!$C$2:$AP$60,MATCH($B23,Rates!$A$2:$A$60,0),13)))</f>
      </c>
      <c r="V23" s="2">
        <f>IF($B23="",0,IF($D23=1,IF(14&lt;=$C23,MIN(IF($E23=1,$F23-$I23,$H23)*INDEX(Rates!$C$2:$AP$60,MATCH($B23,Rates!$A$2:$A$60,0),14),Limits!$B$9*Assets!$S23),MIN(Limits!$B$9*Assets!$S23,MAX(0,$F23-SUM($I23:U23)))),IF($E23=1,$F23-$I23,$H23)*INDEX(Rates!$C$2:$AP$60,MATCH($B23,Rates!$A$2:$A$60,0),14)))</f>
      </c>
      <c r="W23" s="2">
        <f>IF($B23="",0,IF($D23=1,IF(15&lt;=$C23,MIN(IF($E23=1,$F23-$I23,$H23)*INDEX(Rates!$C$2:$AP$60,MATCH($B23,Rates!$A$2:$A$60,0),15),Limits!$B$9*Assets!$S23),MIN(Limits!$B$9*Assets!$S23,MAX(0,$F23-SUM($I23:V23)))),IF($E23=1,$F23-$I23,$H23)*INDEX(Rates!$C$2:$AP$60,MATCH($B23,Rates!$A$2:$A$60,0),15)))</f>
      </c>
      <c r="X23" s="2">
        <f>IF($B23="",0,IF($D23=1,IF(16&lt;=$C23,MIN(IF($E23=1,$F23-$I23,$H23)*INDEX(Rates!$C$2:$AP$60,MATCH($B23,Rates!$A$2:$A$60,0),16),Limits!$B$9*Assets!$S23),MIN(Limits!$B$9*Assets!$S23,MAX(0,$F23-SUM($I23:W23)))),IF($E23=1,$F23-$I23,$H23)*INDEX(Rates!$C$2:$AP$60,MATCH($B23,Rates!$A$2:$A$60,0),16)))</f>
      </c>
      <c r="Y23" s="2">
        <f>IF($B23="",0,IF($D23=1,IF(17&lt;=$C23,MIN(IF($E23=1,$F23-$I23,$H23)*INDEX(Rates!$C$2:$AP$60,MATCH($B23,Rates!$A$2:$A$60,0),17),Limits!$B$9*Assets!$S23),MIN(Limits!$B$9*Assets!$S23,MAX(0,$F23-SUM($I23:X23)))),IF($E23=1,$F23-$I23,$H23)*INDEX(Rates!$C$2:$AP$60,MATCH($B23,Rates!$A$2:$A$60,0),17)))</f>
      </c>
      <c r="Z23" s="2">
        <f>IF($B23="",0,IF($D23=1,IF(18&lt;=$C23,MIN(IF($E23=1,$F23-$I23,$H23)*INDEX(Rates!$C$2:$AP$60,MATCH($B23,Rates!$A$2:$A$60,0),18),Limits!$B$9*Assets!$S23),MIN(Limits!$B$9*Assets!$S23,MAX(0,$F23-SUM($I23:Y23)))),IF($E23=1,$F23-$I23,$H23)*INDEX(Rates!$C$2:$AP$60,MATCH($B23,Rates!$A$2:$A$60,0),18)))</f>
      </c>
      <c r="AA23" s="2">
        <f>IF($B23="",0,IF($D23=1,IF(19&lt;=$C23,MIN(IF($E23=1,$F23-$I23,$H23)*INDEX(Rates!$C$2:$AP$60,MATCH($B23,Rates!$A$2:$A$60,0),19),Limits!$B$9*Assets!$S23),MIN(Limits!$B$9*Assets!$S23,MAX(0,$F23-SUM($I23:Z23)))),IF($E23=1,$F23-$I23,$H23)*INDEX(Rates!$C$2:$AP$60,MATCH($B23,Rates!$A$2:$A$60,0),19)))</f>
      </c>
      <c r="AB23" s="2">
        <f>IF($B23="",0,IF($D23=1,IF(20&lt;=$C23,MIN(IF($E23=1,$F23-$I23,$H23)*INDEX(Rates!$C$2:$AP$60,MATCH($B23,Rates!$A$2:$A$60,0),20),Limits!$B$9*Assets!$S23),MIN(Limits!$B$9*Assets!$S23,MAX(0,$F23-SUM($I23:AA23)))),IF($E23=1,$F23-$I23,$H23)*INDEX(Rates!$C$2:$AP$60,MATCH($B23,Rates!$A$2:$A$60,0),20)))</f>
      </c>
      <c r="AC23" s="2">
        <f>IF($B23="",0,IF($D23=1,IF(21&lt;=$C23,MIN(IF($E23=1,$F23-$I23,$H23)*INDEX(Rates!$C$2:$AP$60,MATCH($B23,Rates!$A$2:$A$60,0),21),Limits!$B$9*Assets!$S23),MIN(Limits!$B$9*Assets!$S23,MAX(0,$F23-SUM($I23:AB23)))),IF($E23=1,$F23-$I23,$H23)*INDEX(Rates!$C$2:$AP$60,MATCH($B23,Rates!$A$2:$A$60,0),21)))</f>
      </c>
      <c r="AD23" s="2">
        <f>IF($B23="",0,IF($D23=1,IF(22&lt;=$C23,MIN(IF($E23=1,$F23-$I23,$H23)*INDEX(Rates!$C$2:$AP$60,MATCH($B23,Rates!$A$2:$A$60,0),22),Limits!$B$9*Assets!$S23),MIN(Limits!$B$9*Assets!$S23,MAX(0,$F23-SUM($I23:AC23)))),IF($E23=1,$F23-$I23,$H23)*INDEX(Rates!$C$2:$AP$60,MATCH($B23,Rates!$A$2:$A$60,0),22)))</f>
      </c>
      <c r="AE23" s="2">
        <f>IF($B23="",0,IF($D23=1,IF(23&lt;=$C23,MIN(IF($E23=1,$F23-$I23,$H23)*INDEX(Rates!$C$2:$AP$60,MATCH($B23,Rates!$A$2:$A$60,0),23),Limits!$B$9*Assets!$S23),MIN(Limits!$B$9*Assets!$S23,MAX(0,$F23-SUM($I23:AD23)))),IF($E23=1,$F23-$I23,$H23)*INDEX(Rates!$C$2:$AP$60,MATCH($B23,Rates!$A$2:$A$60,0),23)))</f>
      </c>
      <c r="AF23" s="2">
        <f>IF($B23="",0,IF($D23=1,IF(24&lt;=$C23,MIN(IF($E23=1,$F23-$I23,$H23)*INDEX(Rates!$C$2:$AP$60,MATCH($B23,Rates!$A$2:$A$60,0),24),Limits!$B$9*Assets!$S23),MIN(Limits!$B$9*Assets!$S23,MAX(0,$F23-SUM($I23:AE23)))),IF($E23=1,$F23-$I23,$H23)*INDEX(Rates!$C$2:$AP$60,MATCH($B23,Rates!$A$2:$A$60,0),24)))</f>
      </c>
      <c r="AG23" s="2">
        <f>IF($B23="",0,IF($D23=1,IF(25&lt;=$C23,MIN(IF($E23=1,$F23-$I23,$H23)*INDEX(Rates!$C$2:$AP$60,MATCH($B23,Rates!$A$2:$A$60,0),25),Limits!$B$9*Assets!$S23),MIN(Limits!$B$9*Assets!$S23,MAX(0,$F23-SUM($I23:AF23)))),IF($E23=1,$F23-$I23,$H23)*INDEX(Rates!$C$2:$AP$60,MATCH($B23,Rates!$A$2:$A$60,0),25)))</f>
      </c>
      <c r="AH23" s="2">
        <f>IF($B23="",0,IF($D23=1,IF(26&lt;=$C23,MIN(IF($E23=1,$F23-$I23,$H23)*INDEX(Rates!$C$2:$AP$60,MATCH($B23,Rates!$A$2:$A$60,0),26),Limits!$B$9*Assets!$S23),MIN(Limits!$B$9*Assets!$S23,MAX(0,$F23-SUM($I23:AG23)))),IF($E23=1,$F23-$I23,$H23)*INDEX(Rates!$C$2:$AP$60,MATCH($B23,Rates!$A$2:$A$60,0),26)))</f>
      </c>
      <c r="AI23" s="2">
        <f>IF($B23="",0,IF($D23=1,IF(27&lt;=$C23,MIN(IF($E23=1,$F23-$I23,$H23)*INDEX(Rates!$C$2:$AP$60,MATCH($B23,Rates!$A$2:$A$60,0),27),Limits!$B$9*Assets!$S23),MIN(Limits!$B$9*Assets!$S23,MAX(0,$F23-SUM($I23:AH23)))),IF($E23=1,$F23-$I23,$H23)*INDEX(Rates!$C$2:$AP$60,MATCH($B23,Rates!$A$2:$A$60,0),27)))</f>
      </c>
      <c r="AJ23" s="2">
        <f>IF($B23="",0,IF($D23=1,IF(28&lt;=$C23,MIN(IF($E23=1,$F23-$I23,$H23)*INDEX(Rates!$C$2:$AP$60,MATCH($B23,Rates!$A$2:$A$60,0),28),Limits!$B$9*Assets!$S23),MIN(Limits!$B$9*Assets!$S23,MAX(0,$F23-SUM($I23:AI23)))),IF($E23=1,$F23-$I23,$H23)*INDEX(Rates!$C$2:$AP$60,MATCH($B23,Rates!$A$2:$A$60,0),28)))</f>
      </c>
      <c r="AK23" s="2">
        <f>IF($B23="",0,IF($D23=1,IF(29&lt;=$C23,MIN(IF($E23=1,$F23-$I23,$H23)*INDEX(Rates!$C$2:$AP$60,MATCH($B23,Rates!$A$2:$A$60,0),29),Limits!$B$9*Assets!$S23),MIN(Limits!$B$9*Assets!$S23,MAX(0,$F23-SUM($I23:AJ23)))),IF($E23=1,$F23-$I23,$H23)*INDEX(Rates!$C$2:$AP$60,MATCH($B23,Rates!$A$2:$A$60,0),29)))</f>
      </c>
      <c r="AL23" s="2">
        <f>IF($B23="",0,IF($D23=1,IF(30&lt;=$C23,MIN(IF($E23=1,$F23-$I23,$H23)*INDEX(Rates!$C$2:$AP$60,MATCH($B23,Rates!$A$2:$A$60,0),30),Limits!$B$9*Assets!$S23),MIN(Limits!$B$9*Assets!$S23,MAX(0,$F23-SUM($I23:AK23)))),IF($E23=1,$F23-$I23,$H23)*INDEX(Rates!$C$2:$AP$60,MATCH($B23,Rates!$A$2:$A$60,0),30)))</f>
      </c>
      <c r="AM23" s="2">
        <f>IF($B23="",0,IF($D23=1,IF(31&lt;=$C23,MIN(IF($E23=1,$F23-$I23,$H23)*INDEX(Rates!$C$2:$AP$60,MATCH($B23,Rates!$A$2:$A$60,0),31),Limits!$B$9*Assets!$S23),MIN(Limits!$B$9*Assets!$S23,MAX(0,$F23-SUM($I23:AL23)))),IF($E23=1,$F23-$I23,$H23)*INDEX(Rates!$C$2:$AP$60,MATCH($B23,Rates!$A$2:$A$60,0),31)))</f>
      </c>
      <c r="AN23" s="2">
        <f>IF($B23="",0,IF($D23=1,IF(32&lt;=$C23,MIN(IF($E23=1,$F23-$I23,$H23)*INDEX(Rates!$C$2:$AP$60,MATCH($B23,Rates!$A$2:$A$60,0),32),Limits!$B$9*Assets!$S23),MIN(Limits!$B$9*Assets!$S23,MAX(0,$F23-SUM($I23:AM23)))),IF($E23=1,$F23-$I23,$H23)*INDEX(Rates!$C$2:$AP$60,MATCH($B23,Rates!$A$2:$A$60,0),32)))</f>
      </c>
      <c r="AO23" s="2">
        <f>IF($B23="",0,IF($D23=1,IF(33&lt;=$C23,MIN(IF($E23=1,$F23-$I23,$H23)*INDEX(Rates!$C$2:$AP$60,MATCH($B23,Rates!$A$2:$A$60,0),33),Limits!$B$9*Assets!$S23),MIN(Limits!$B$9*Assets!$S23,MAX(0,$F23-SUM($I23:AN23)))),IF($E23=1,$F23-$I23,$H23)*INDEX(Rates!$C$2:$AP$60,MATCH($B23,Rates!$A$2:$A$60,0),33)))</f>
      </c>
      <c r="AP23" s="2">
        <f>IF($B23="",0,IF($D23=1,IF(34&lt;=$C23,MIN(IF($E23=1,$F23-$I23,$H23)*INDEX(Rates!$C$2:$AP$60,MATCH($B23,Rates!$A$2:$A$60,0),34),Limits!$B$9*Assets!$S23),MIN(Limits!$B$9*Assets!$S23,MAX(0,$F23-SUM($I23:AO23)))),IF($E23=1,$F23-$I23,$H23)*INDEX(Rates!$C$2:$AP$60,MATCH($B23,Rates!$A$2:$A$60,0),34)))</f>
      </c>
      <c r="AQ23" s="2">
        <f>IF($B23="",0,IF($D23=1,IF(35&lt;=$C23,MIN(IF($E23=1,$F23-$I23,$H23)*INDEX(Rates!$C$2:$AP$60,MATCH($B23,Rates!$A$2:$A$60,0),35),Limits!$B$9*Assets!$S23),MIN(Limits!$B$9*Assets!$S23,MAX(0,$F23-SUM($I23:AP23)))),IF($E23=1,$F23-$I23,$H23)*INDEX(Rates!$C$2:$AP$60,MATCH($B23,Rates!$A$2:$A$60,0),35)))</f>
      </c>
      <c r="AR23" s="2">
        <f>IF($B23="",0,IF($D23=1,IF(36&lt;=$C23,MIN(IF($E23=1,$F23-$I23,$H23)*INDEX(Rates!$C$2:$AP$60,MATCH($B23,Rates!$A$2:$A$60,0),36),Limits!$B$9*Assets!$S23),MIN(Limits!$B$9*Assets!$S23,MAX(0,$F23-SUM($I23:AQ23)))),IF($E23=1,$F23-$I23,$H23)*INDEX(Rates!$C$2:$AP$60,MATCH($B23,Rates!$A$2:$A$60,0),36)))</f>
      </c>
      <c r="AS23" s="2">
        <f>IF($B23="",0,IF($D23=1,IF(37&lt;=$C23,MIN(IF($E23=1,$F23-$I23,$H23)*INDEX(Rates!$C$2:$AP$60,MATCH($B23,Rates!$A$2:$A$60,0),37),Limits!$B$9*Assets!$S23),MIN(Limits!$B$9*Assets!$S23,MAX(0,$F23-SUM($I23:AR23)))),IF($E23=1,$F23-$I23,$H23)*INDEX(Rates!$C$2:$AP$60,MATCH($B23,Rates!$A$2:$A$60,0),37)))</f>
      </c>
      <c r="AT23" s="2">
        <f>IF($B23="",0,IF($D23=1,IF(38&lt;=$C23,MIN(IF($E23=1,$F23-$I23,$H23)*INDEX(Rates!$C$2:$AP$60,MATCH($B23,Rates!$A$2:$A$60,0),38),Limits!$B$9*Assets!$S23),MIN(Limits!$B$9*Assets!$S23,MAX(0,$F23-SUM($I23:AS23)))),IF($E23=1,$F23-$I23,$H23)*INDEX(Rates!$C$2:$AP$60,MATCH($B23,Rates!$A$2:$A$60,0),38)))</f>
      </c>
      <c r="AU23" s="2">
        <f>IF($B23="",0,IF($D23=1,IF(39&lt;=$C23,MIN(IF($E23=1,$F23-$I23,$H23)*INDEX(Rates!$C$2:$AP$60,MATCH($B23,Rates!$A$2:$A$60,0),39),Limits!$B$9*Assets!$S23),MIN(Limits!$B$9*Assets!$S23,MAX(0,$F23-SUM($I23:AT23)))),IF($E23=1,$F23-$I23,$H23)*INDEX(Rates!$C$2:$AP$60,MATCH($B23,Rates!$A$2:$A$60,0),39)))</f>
      </c>
      <c r="AV23" s="2">
        <f>IF($B23="",0,IF($D23=1,IF(40&lt;=$C23,MIN(IF($E23=1,$F23-$I23,$H23)*INDEX(Rates!$C$2:$AP$60,MATCH($B23,Rates!$A$2:$A$60,0),40),Limits!$B$9*Assets!$S23),MIN(Limits!$B$9*Assets!$S23,MAX(0,$F23-SUM($I23:AU23)))),IF($E23=1,$F23-$I23,$H23)*INDEX(Rates!$C$2:$AP$60,MATCH($B23,Rates!$A$2:$A$60,0),40)))</f>
      </c>
    </row>
    <row r="24" spans="1:48" x14ac:dyDescent="0.25">
      <c r="A24">
        <f>IF(Assets!A24="","",Assets!A24)</f>
      </c>
      <c r="B24">
        <f>Assets!AD24</f>
      </c>
      <c r="C24">
        <f>IF(B24="",0,INDEX(Rates!$B$2:$B$60,MATCH(B24,Rates!$A$2:$A$60,0)))</f>
      </c>
      <c r="D24">
        <f>Assets!X24</f>
      </c>
      <c r="E24">
        <f>IF(AND(D24=1,Assets!J24=1,Assets!K24=0),1,0)</f>
      </c>
      <c r="F24">
        <f>Assets!T24</f>
      </c>
      <c r="G24">
        <f>Assets!AF24+Assets!L24</f>
      </c>
      <c r="H24">
        <f>Assets!M24</f>
      </c>
      <c r="I24" s="2">
        <f>IF($B24="",0,IF($D24=1,IF(1&lt;=$C24,MIN($G24+$H24*INDEX(Rates!$C$2:$AP$60,MATCH($B24,Rates!$A$2:$A$60,0),1),Assets!$Z24),MIN($G24+$H24*INDEX(Rates!$C$2:$AP$60,MATCH($B24,Rates!$A$2:$A$60,0),1),Assets!$Z24)),$G24+$H24*INDEX(Rates!$C$2:$AP$60,MATCH($B24,Rates!$A$2:$A$60,0),1)))</f>
      </c>
      <c r="J24" s="2">
        <f>IF($B24="",0,IF($D24=1,IF(2&lt;=$C24,MIN(IF($E24=1,$F24-$I24,$H24)*INDEX(Rates!$C$2:$AP$60,MATCH($B24,Rates!$A$2:$A$60,0),2),Limits!$B$7*Assets!$S24),MIN(Limits!$B$9*Assets!$S24,MAX(0,$F24-SUM($I24:I24)))),IF($E24=1,$F24-$I24,$H24)*INDEX(Rates!$C$2:$AP$60,MATCH($B24,Rates!$A$2:$A$60,0),2)))</f>
      </c>
      <c r="K24" s="2">
        <f>IF($B24="",0,IF($D24=1,IF(3&lt;=$C24,MIN(IF($E24=1,$F24-$I24,$H24)*INDEX(Rates!$C$2:$AP$60,MATCH($B24,Rates!$A$2:$A$60,0),3),Limits!$B$8*Assets!$S24),MIN(Limits!$B$9*Assets!$S24,MAX(0,$F24-SUM($I24:J24)))),IF($E24=1,$F24-$I24,$H24)*INDEX(Rates!$C$2:$AP$60,MATCH($B24,Rates!$A$2:$A$60,0),3)))</f>
      </c>
      <c r="L24" s="2">
        <f>IF($B24="",0,IF($D24=1,IF(4&lt;=$C24,MIN(IF($E24=1,$F24-$I24,$H24)*INDEX(Rates!$C$2:$AP$60,MATCH($B24,Rates!$A$2:$A$60,0),4),Limits!$B$9*Assets!$S24),MIN(Limits!$B$9*Assets!$S24,MAX(0,$F24-SUM($I24:K24)))),IF($E24=1,$F24-$I24,$H24)*INDEX(Rates!$C$2:$AP$60,MATCH($B24,Rates!$A$2:$A$60,0),4)))</f>
      </c>
      <c r="M24" s="2">
        <f>IF($B24="",0,IF($D24=1,IF(5&lt;=$C24,MIN(IF($E24=1,$F24-$I24,$H24)*INDEX(Rates!$C$2:$AP$60,MATCH($B24,Rates!$A$2:$A$60,0),5),Limits!$B$9*Assets!$S24),MIN(Limits!$B$9*Assets!$S24,MAX(0,$F24-SUM($I24:L24)))),IF($E24=1,$F24-$I24,$H24)*INDEX(Rates!$C$2:$AP$60,MATCH($B24,Rates!$A$2:$A$60,0),5)))</f>
      </c>
      <c r="N24" s="2">
        <f>IF($B24="",0,IF($D24=1,IF(6&lt;=$C24,MIN(IF($E24=1,$F24-$I24,$H24)*INDEX(Rates!$C$2:$AP$60,MATCH($B24,Rates!$A$2:$A$60,0),6),Limits!$B$9*Assets!$S24),MIN(Limits!$B$9*Assets!$S24,MAX(0,$F24-SUM($I24:M24)))),IF($E24=1,$F24-$I24,$H24)*INDEX(Rates!$C$2:$AP$60,MATCH($B24,Rates!$A$2:$A$60,0),6)))</f>
      </c>
      <c r="O24" s="2">
        <f>IF($B24="",0,IF($D24=1,IF(7&lt;=$C24,MIN(IF($E24=1,$F24-$I24,$H24)*INDEX(Rates!$C$2:$AP$60,MATCH($B24,Rates!$A$2:$A$60,0),7),Limits!$B$9*Assets!$S24),MIN(Limits!$B$9*Assets!$S24,MAX(0,$F24-SUM($I24:N24)))),IF($E24=1,$F24-$I24,$H24)*INDEX(Rates!$C$2:$AP$60,MATCH($B24,Rates!$A$2:$A$60,0),7)))</f>
      </c>
      <c r="P24" s="2">
        <f>IF($B24="",0,IF($D24=1,IF(8&lt;=$C24,MIN(IF($E24=1,$F24-$I24,$H24)*INDEX(Rates!$C$2:$AP$60,MATCH($B24,Rates!$A$2:$A$60,0),8),Limits!$B$9*Assets!$S24),MIN(Limits!$B$9*Assets!$S24,MAX(0,$F24-SUM($I24:O24)))),IF($E24=1,$F24-$I24,$H24)*INDEX(Rates!$C$2:$AP$60,MATCH($B24,Rates!$A$2:$A$60,0),8)))</f>
      </c>
      <c r="Q24" s="2">
        <f>IF($B24="",0,IF($D24=1,IF(9&lt;=$C24,MIN(IF($E24=1,$F24-$I24,$H24)*INDEX(Rates!$C$2:$AP$60,MATCH($B24,Rates!$A$2:$A$60,0),9),Limits!$B$9*Assets!$S24),MIN(Limits!$B$9*Assets!$S24,MAX(0,$F24-SUM($I24:P24)))),IF($E24=1,$F24-$I24,$H24)*INDEX(Rates!$C$2:$AP$60,MATCH($B24,Rates!$A$2:$A$60,0),9)))</f>
      </c>
      <c r="R24" s="2">
        <f>IF($B24="",0,IF($D24=1,IF(10&lt;=$C24,MIN(IF($E24=1,$F24-$I24,$H24)*INDEX(Rates!$C$2:$AP$60,MATCH($B24,Rates!$A$2:$A$60,0),10),Limits!$B$9*Assets!$S24),MIN(Limits!$B$9*Assets!$S24,MAX(0,$F24-SUM($I24:Q24)))),IF($E24=1,$F24-$I24,$H24)*INDEX(Rates!$C$2:$AP$60,MATCH($B24,Rates!$A$2:$A$60,0),10)))</f>
      </c>
      <c r="S24" s="2">
        <f>IF($B24="",0,IF($D24=1,IF(11&lt;=$C24,MIN(IF($E24=1,$F24-$I24,$H24)*INDEX(Rates!$C$2:$AP$60,MATCH($B24,Rates!$A$2:$A$60,0),11),Limits!$B$9*Assets!$S24),MIN(Limits!$B$9*Assets!$S24,MAX(0,$F24-SUM($I24:R24)))),IF($E24=1,$F24-$I24,$H24)*INDEX(Rates!$C$2:$AP$60,MATCH($B24,Rates!$A$2:$A$60,0),11)))</f>
      </c>
      <c r="T24" s="2">
        <f>IF($B24="",0,IF($D24=1,IF(12&lt;=$C24,MIN(IF($E24=1,$F24-$I24,$H24)*INDEX(Rates!$C$2:$AP$60,MATCH($B24,Rates!$A$2:$A$60,0),12),Limits!$B$9*Assets!$S24),MIN(Limits!$B$9*Assets!$S24,MAX(0,$F24-SUM($I24:S24)))),IF($E24=1,$F24-$I24,$H24)*INDEX(Rates!$C$2:$AP$60,MATCH($B24,Rates!$A$2:$A$60,0),12)))</f>
      </c>
      <c r="U24" s="2">
        <f>IF($B24="",0,IF($D24=1,IF(13&lt;=$C24,MIN(IF($E24=1,$F24-$I24,$H24)*INDEX(Rates!$C$2:$AP$60,MATCH($B24,Rates!$A$2:$A$60,0),13),Limits!$B$9*Assets!$S24),MIN(Limits!$B$9*Assets!$S24,MAX(0,$F24-SUM($I24:T24)))),IF($E24=1,$F24-$I24,$H24)*INDEX(Rates!$C$2:$AP$60,MATCH($B24,Rates!$A$2:$A$60,0),13)))</f>
      </c>
      <c r="V24" s="2">
        <f>IF($B24="",0,IF($D24=1,IF(14&lt;=$C24,MIN(IF($E24=1,$F24-$I24,$H24)*INDEX(Rates!$C$2:$AP$60,MATCH($B24,Rates!$A$2:$A$60,0),14),Limits!$B$9*Assets!$S24),MIN(Limits!$B$9*Assets!$S24,MAX(0,$F24-SUM($I24:U24)))),IF($E24=1,$F24-$I24,$H24)*INDEX(Rates!$C$2:$AP$60,MATCH($B24,Rates!$A$2:$A$60,0),14)))</f>
      </c>
      <c r="W24" s="2">
        <f>IF($B24="",0,IF($D24=1,IF(15&lt;=$C24,MIN(IF($E24=1,$F24-$I24,$H24)*INDEX(Rates!$C$2:$AP$60,MATCH($B24,Rates!$A$2:$A$60,0),15),Limits!$B$9*Assets!$S24),MIN(Limits!$B$9*Assets!$S24,MAX(0,$F24-SUM($I24:V24)))),IF($E24=1,$F24-$I24,$H24)*INDEX(Rates!$C$2:$AP$60,MATCH($B24,Rates!$A$2:$A$60,0),15)))</f>
      </c>
      <c r="X24" s="2">
        <f>IF($B24="",0,IF($D24=1,IF(16&lt;=$C24,MIN(IF($E24=1,$F24-$I24,$H24)*INDEX(Rates!$C$2:$AP$60,MATCH($B24,Rates!$A$2:$A$60,0),16),Limits!$B$9*Assets!$S24),MIN(Limits!$B$9*Assets!$S24,MAX(0,$F24-SUM($I24:W24)))),IF($E24=1,$F24-$I24,$H24)*INDEX(Rates!$C$2:$AP$60,MATCH($B24,Rates!$A$2:$A$60,0),16)))</f>
      </c>
      <c r="Y24" s="2">
        <f>IF($B24="",0,IF($D24=1,IF(17&lt;=$C24,MIN(IF($E24=1,$F24-$I24,$H24)*INDEX(Rates!$C$2:$AP$60,MATCH($B24,Rates!$A$2:$A$60,0),17),Limits!$B$9*Assets!$S24),MIN(Limits!$B$9*Assets!$S24,MAX(0,$F24-SUM($I24:X24)))),IF($E24=1,$F24-$I24,$H24)*INDEX(Rates!$C$2:$AP$60,MATCH($B24,Rates!$A$2:$A$60,0),17)))</f>
      </c>
      <c r="Z24" s="2">
        <f>IF($B24="",0,IF($D24=1,IF(18&lt;=$C24,MIN(IF($E24=1,$F24-$I24,$H24)*INDEX(Rates!$C$2:$AP$60,MATCH($B24,Rates!$A$2:$A$60,0),18),Limits!$B$9*Assets!$S24),MIN(Limits!$B$9*Assets!$S24,MAX(0,$F24-SUM($I24:Y24)))),IF($E24=1,$F24-$I24,$H24)*INDEX(Rates!$C$2:$AP$60,MATCH($B24,Rates!$A$2:$A$60,0),18)))</f>
      </c>
      <c r="AA24" s="2">
        <f>IF($B24="",0,IF($D24=1,IF(19&lt;=$C24,MIN(IF($E24=1,$F24-$I24,$H24)*INDEX(Rates!$C$2:$AP$60,MATCH($B24,Rates!$A$2:$A$60,0),19),Limits!$B$9*Assets!$S24),MIN(Limits!$B$9*Assets!$S24,MAX(0,$F24-SUM($I24:Z24)))),IF($E24=1,$F24-$I24,$H24)*INDEX(Rates!$C$2:$AP$60,MATCH($B24,Rates!$A$2:$A$60,0),19)))</f>
      </c>
      <c r="AB24" s="2">
        <f>IF($B24="",0,IF($D24=1,IF(20&lt;=$C24,MIN(IF($E24=1,$F24-$I24,$H24)*INDEX(Rates!$C$2:$AP$60,MATCH($B24,Rates!$A$2:$A$60,0),20),Limits!$B$9*Assets!$S24),MIN(Limits!$B$9*Assets!$S24,MAX(0,$F24-SUM($I24:AA24)))),IF($E24=1,$F24-$I24,$H24)*INDEX(Rates!$C$2:$AP$60,MATCH($B24,Rates!$A$2:$A$60,0),20)))</f>
      </c>
      <c r="AC24" s="2">
        <f>IF($B24="",0,IF($D24=1,IF(21&lt;=$C24,MIN(IF($E24=1,$F24-$I24,$H24)*INDEX(Rates!$C$2:$AP$60,MATCH($B24,Rates!$A$2:$A$60,0),21),Limits!$B$9*Assets!$S24),MIN(Limits!$B$9*Assets!$S24,MAX(0,$F24-SUM($I24:AB24)))),IF($E24=1,$F24-$I24,$H24)*INDEX(Rates!$C$2:$AP$60,MATCH($B24,Rates!$A$2:$A$60,0),21)))</f>
      </c>
      <c r="AD24" s="2">
        <f>IF($B24="",0,IF($D24=1,IF(22&lt;=$C24,MIN(IF($E24=1,$F24-$I24,$H24)*INDEX(Rates!$C$2:$AP$60,MATCH($B24,Rates!$A$2:$A$60,0),22),Limits!$B$9*Assets!$S24),MIN(Limits!$B$9*Assets!$S24,MAX(0,$F24-SUM($I24:AC24)))),IF($E24=1,$F24-$I24,$H24)*INDEX(Rates!$C$2:$AP$60,MATCH($B24,Rates!$A$2:$A$60,0),22)))</f>
      </c>
      <c r="AE24" s="2">
        <f>IF($B24="",0,IF($D24=1,IF(23&lt;=$C24,MIN(IF($E24=1,$F24-$I24,$H24)*INDEX(Rates!$C$2:$AP$60,MATCH($B24,Rates!$A$2:$A$60,0),23),Limits!$B$9*Assets!$S24),MIN(Limits!$B$9*Assets!$S24,MAX(0,$F24-SUM($I24:AD24)))),IF($E24=1,$F24-$I24,$H24)*INDEX(Rates!$C$2:$AP$60,MATCH($B24,Rates!$A$2:$A$60,0),23)))</f>
      </c>
      <c r="AF24" s="2">
        <f>IF($B24="",0,IF($D24=1,IF(24&lt;=$C24,MIN(IF($E24=1,$F24-$I24,$H24)*INDEX(Rates!$C$2:$AP$60,MATCH($B24,Rates!$A$2:$A$60,0),24),Limits!$B$9*Assets!$S24),MIN(Limits!$B$9*Assets!$S24,MAX(0,$F24-SUM($I24:AE24)))),IF($E24=1,$F24-$I24,$H24)*INDEX(Rates!$C$2:$AP$60,MATCH($B24,Rates!$A$2:$A$60,0),24)))</f>
      </c>
      <c r="AG24" s="2">
        <f>IF($B24="",0,IF($D24=1,IF(25&lt;=$C24,MIN(IF($E24=1,$F24-$I24,$H24)*INDEX(Rates!$C$2:$AP$60,MATCH($B24,Rates!$A$2:$A$60,0),25),Limits!$B$9*Assets!$S24),MIN(Limits!$B$9*Assets!$S24,MAX(0,$F24-SUM($I24:AF24)))),IF($E24=1,$F24-$I24,$H24)*INDEX(Rates!$C$2:$AP$60,MATCH($B24,Rates!$A$2:$A$60,0),25)))</f>
      </c>
      <c r="AH24" s="2">
        <f>IF($B24="",0,IF($D24=1,IF(26&lt;=$C24,MIN(IF($E24=1,$F24-$I24,$H24)*INDEX(Rates!$C$2:$AP$60,MATCH($B24,Rates!$A$2:$A$60,0),26),Limits!$B$9*Assets!$S24),MIN(Limits!$B$9*Assets!$S24,MAX(0,$F24-SUM($I24:AG24)))),IF($E24=1,$F24-$I24,$H24)*INDEX(Rates!$C$2:$AP$60,MATCH($B24,Rates!$A$2:$A$60,0),26)))</f>
      </c>
      <c r="AI24" s="2">
        <f>IF($B24="",0,IF($D24=1,IF(27&lt;=$C24,MIN(IF($E24=1,$F24-$I24,$H24)*INDEX(Rates!$C$2:$AP$60,MATCH($B24,Rates!$A$2:$A$60,0),27),Limits!$B$9*Assets!$S24),MIN(Limits!$B$9*Assets!$S24,MAX(0,$F24-SUM($I24:AH24)))),IF($E24=1,$F24-$I24,$H24)*INDEX(Rates!$C$2:$AP$60,MATCH($B24,Rates!$A$2:$A$60,0),27)))</f>
      </c>
      <c r="AJ24" s="2">
        <f>IF($B24="",0,IF($D24=1,IF(28&lt;=$C24,MIN(IF($E24=1,$F24-$I24,$H24)*INDEX(Rates!$C$2:$AP$60,MATCH($B24,Rates!$A$2:$A$60,0),28),Limits!$B$9*Assets!$S24),MIN(Limits!$B$9*Assets!$S24,MAX(0,$F24-SUM($I24:AI24)))),IF($E24=1,$F24-$I24,$H24)*INDEX(Rates!$C$2:$AP$60,MATCH($B24,Rates!$A$2:$A$60,0),28)))</f>
      </c>
      <c r="AK24" s="2">
        <f>IF($B24="",0,IF($D24=1,IF(29&lt;=$C24,MIN(IF($E24=1,$F24-$I24,$H24)*INDEX(Rates!$C$2:$AP$60,MATCH($B24,Rates!$A$2:$A$60,0),29),Limits!$B$9*Assets!$S24),MIN(Limits!$B$9*Assets!$S24,MAX(0,$F24-SUM($I24:AJ24)))),IF($E24=1,$F24-$I24,$H24)*INDEX(Rates!$C$2:$AP$60,MATCH($B24,Rates!$A$2:$A$60,0),29)))</f>
      </c>
      <c r="AL24" s="2">
        <f>IF($B24="",0,IF($D24=1,IF(30&lt;=$C24,MIN(IF($E24=1,$F24-$I24,$H24)*INDEX(Rates!$C$2:$AP$60,MATCH($B24,Rates!$A$2:$A$60,0),30),Limits!$B$9*Assets!$S24),MIN(Limits!$B$9*Assets!$S24,MAX(0,$F24-SUM($I24:AK24)))),IF($E24=1,$F24-$I24,$H24)*INDEX(Rates!$C$2:$AP$60,MATCH($B24,Rates!$A$2:$A$60,0),30)))</f>
      </c>
      <c r="AM24" s="2">
        <f>IF($B24="",0,IF($D24=1,IF(31&lt;=$C24,MIN(IF($E24=1,$F24-$I24,$H24)*INDEX(Rates!$C$2:$AP$60,MATCH($B24,Rates!$A$2:$A$60,0),31),Limits!$B$9*Assets!$S24),MIN(Limits!$B$9*Assets!$S24,MAX(0,$F24-SUM($I24:AL24)))),IF($E24=1,$F24-$I24,$H24)*INDEX(Rates!$C$2:$AP$60,MATCH($B24,Rates!$A$2:$A$60,0),31)))</f>
      </c>
      <c r="AN24" s="2">
        <f>IF($B24="",0,IF($D24=1,IF(32&lt;=$C24,MIN(IF($E24=1,$F24-$I24,$H24)*INDEX(Rates!$C$2:$AP$60,MATCH($B24,Rates!$A$2:$A$60,0),32),Limits!$B$9*Assets!$S24),MIN(Limits!$B$9*Assets!$S24,MAX(0,$F24-SUM($I24:AM24)))),IF($E24=1,$F24-$I24,$H24)*INDEX(Rates!$C$2:$AP$60,MATCH($B24,Rates!$A$2:$A$60,0),32)))</f>
      </c>
      <c r="AO24" s="2">
        <f>IF($B24="",0,IF($D24=1,IF(33&lt;=$C24,MIN(IF($E24=1,$F24-$I24,$H24)*INDEX(Rates!$C$2:$AP$60,MATCH($B24,Rates!$A$2:$A$60,0),33),Limits!$B$9*Assets!$S24),MIN(Limits!$B$9*Assets!$S24,MAX(0,$F24-SUM($I24:AN24)))),IF($E24=1,$F24-$I24,$H24)*INDEX(Rates!$C$2:$AP$60,MATCH($B24,Rates!$A$2:$A$60,0),33)))</f>
      </c>
      <c r="AP24" s="2">
        <f>IF($B24="",0,IF($D24=1,IF(34&lt;=$C24,MIN(IF($E24=1,$F24-$I24,$H24)*INDEX(Rates!$C$2:$AP$60,MATCH($B24,Rates!$A$2:$A$60,0),34),Limits!$B$9*Assets!$S24),MIN(Limits!$B$9*Assets!$S24,MAX(0,$F24-SUM($I24:AO24)))),IF($E24=1,$F24-$I24,$H24)*INDEX(Rates!$C$2:$AP$60,MATCH($B24,Rates!$A$2:$A$60,0),34)))</f>
      </c>
      <c r="AQ24" s="2">
        <f>IF($B24="",0,IF($D24=1,IF(35&lt;=$C24,MIN(IF($E24=1,$F24-$I24,$H24)*INDEX(Rates!$C$2:$AP$60,MATCH($B24,Rates!$A$2:$A$60,0),35),Limits!$B$9*Assets!$S24),MIN(Limits!$B$9*Assets!$S24,MAX(0,$F24-SUM($I24:AP24)))),IF($E24=1,$F24-$I24,$H24)*INDEX(Rates!$C$2:$AP$60,MATCH($B24,Rates!$A$2:$A$60,0),35)))</f>
      </c>
      <c r="AR24" s="2">
        <f>IF($B24="",0,IF($D24=1,IF(36&lt;=$C24,MIN(IF($E24=1,$F24-$I24,$H24)*INDEX(Rates!$C$2:$AP$60,MATCH($B24,Rates!$A$2:$A$60,0),36),Limits!$B$9*Assets!$S24),MIN(Limits!$B$9*Assets!$S24,MAX(0,$F24-SUM($I24:AQ24)))),IF($E24=1,$F24-$I24,$H24)*INDEX(Rates!$C$2:$AP$60,MATCH($B24,Rates!$A$2:$A$60,0),36)))</f>
      </c>
      <c r="AS24" s="2">
        <f>IF($B24="",0,IF($D24=1,IF(37&lt;=$C24,MIN(IF($E24=1,$F24-$I24,$H24)*INDEX(Rates!$C$2:$AP$60,MATCH($B24,Rates!$A$2:$A$60,0),37),Limits!$B$9*Assets!$S24),MIN(Limits!$B$9*Assets!$S24,MAX(0,$F24-SUM($I24:AR24)))),IF($E24=1,$F24-$I24,$H24)*INDEX(Rates!$C$2:$AP$60,MATCH($B24,Rates!$A$2:$A$60,0),37)))</f>
      </c>
      <c r="AT24" s="2">
        <f>IF($B24="",0,IF($D24=1,IF(38&lt;=$C24,MIN(IF($E24=1,$F24-$I24,$H24)*INDEX(Rates!$C$2:$AP$60,MATCH($B24,Rates!$A$2:$A$60,0),38),Limits!$B$9*Assets!$S24),MIN(Limits!$B$9*Assets!$S24,MAX(0,$F24-SUM($I24:AS24)))),IF($E24=1,$F24-$I24,$H24)*INDEX(Rates!$C$2:$AP$60,MATCH($B24,Rates!$A$2:$A$60,0),38)))</f>
      </c>
      <c r="AU24" s="2">
        <f>IF($B24="",0,IF($D24=1,IF(39&lt;=$C24,MIN(IF($E24=1,$F24-$I24,$H24)*INDEX(Rates!$C$2:$AP$60,MATCH($B24,Rates!$A$2:$A$60,0),39),Limits!$B$9*Assets!$S24),MIN(Limits!$B$9*Assets!$S24,MAX(0,$F24-SUM($I24:AT24)))),IF($E24=1,$F24-$I24,$H24)*INDEX(Rates!$C$2:$AP$60,MATCH($B24,Rates!$A$2:$A$60,0),39)))</f>
      </c>
      <c r="AV24" s="2">
        <f>IF($B24="",0,IF($D24=1,IF(40&lt;=$C24,MIN(IF($E24=1,$F24-$I24,$H24)*INDEX(Rates!$C$2:$AP$60,MATCH($B24,Rates!$A$2:$A$60,0),40),Limits!$B$9*Assets!$S24),MIN(Limits!$B$9*Assets!$S24,MAX(0,$F24-SUM($I24:AU24)))),IF($E24=1,$F24-$I24,$H24)*INDEX(Rates!$C$2:$AP$60,MATCH($B24,Rates!$A$2:$A$60,0),40)))</f>
      </c>
    </row>
    <row r="25" spans="1:48" x14ac:dyDescent="0.25">
      <c r="A25">
        <f>IF(Assets!A25="","",Assets!A25)</f>
      </c>
      <c r="B25">
        <f>Assets!AD25</f>
      </c>
      <c r="C25">
        <f>IF(B25="",0,INDEX(Rates!$B$2:$B$60,MATCH(B25,Rates!$A$2:$A$60,0)))</f>
      </c>
      <c r="D25">
        <f>Assets!X25</f>
      </c>
      <c r="E25">
        <f>IF(AND(D25=1,Assets!J25=1,Assets!K25=0),1,0)</f>
      </c>
      <c r="F25">
        <f>Assets!T25</f>
      </c>
      <c r="G25">
        <f>Assets!AF25+Assets!L25</f>
      </c>
      <c r="H25">
        <f>Assets!M25</f>
      </c>
      <c r="I25" s="2">
        <f>IF($B25="",0,IF($D25=1,IF(1&lt;=$C25,MIN($G25+$H25*INDEX(Rates!$C$2:$AP$60,MATCH($B25,Rates!$A$2:$A$60,0),1),Assets!$Z25),MIN($G25+$H25*INDEX(Rates!$C$2:$AP$60,MATCH($B25,Rates!$A$2:$A$60,0),1),Assets!$Z25)),$G25+$H25*INDEX(Rates!$C$2:$AP$60,MATCH($B25,Rates!$A$2:$A$60,0),1)))</f>
      </c>
      <c r="J25" s="2">
        <f>IF($B25="",0,IF($D25=1,IF(2&lt;=$C25,MIN(IF($E25=1,$F25-$I25,$H25)*INDEX(Rates!$C$2:$AP$60,MATCH($B25,Rates!$A$2:$A$60,0),2),Limits!$B$7*Assets!$S25),MIN(Limits!$B$9*Assets!$S25,MAX(0,$F25-SUM($I25:I25)))),IF($E25=1,$F25-$I25,$H25)*INDEX(Rates!$C$2:$AP$60,MATCH($B25,Rates!$A$2:$A$60,0),2)))</f>
      </c>
      <c r="K25" s="2">
        <f>IF($B25="",0,IF($D25=1,IF(3&lt;=$C25,MIN(IF($E25=1,$F25-$I25,$H25)*INDEX(Rates!$C$2:$AP$60,MATCH($B25,Rates!$A$2:$A$60,0),3),Limits!$B$8*Assets!$S25),MIN(Limits!$B$9*Assets!$S25,MAX(0,$F25-SUM($I25:J25)))),IF($E25=1,$F25-$I25,$H25)*INDEX(Rates!$C$2:$AP$60,MATCH($B25,Rates!$A$2:$A$60,0),3)))</f>
      </c>
      <c r="L25" s="2">
        <f>IF($B25="",0,IF($D25=1,IF(4&lt;=$C25,MIN(IF($E25=1,$F25-$I25,$H25)*INDEX(Rates!$C$2:$AP$60,MATCH($B25,Rates!$A$2:$A$60,0),4),Limits!$B$9*Assets!$S25),MIN(Limits!$B$9*Assets!$S25,MAX(0,$F25-SUM($I25:K25)))),IF($E25=1,$F25-$I25,$H25)*INDEX(Rates!$C$2:$AP$60,MATCH($B25,Rates!$A$2:$A$60,0),4)))</f>
      </c>
      <c r="M25" s="2">
        <f>IF($B25="",0,IF($D25=1,IF(5&lt;=$C25,MIN(IF($E25=1,$F25-$I25,$H25)*INDEX(Rates!$C$2:$AP$60,MATCH($B25,Rates!$A$2:$A$60,0),5),Limits!$B$9*Assets!$S25),MIN(Limits!$B$9*Assets!$S25,MAX(0,$F25-SUM($I25:L25)))),IF($E25=1,$F25-$I25,$H25)*INDEX(Rates!$C$2:$AP$60,MATCH($B25,Rates!$A$2:$A$60,0),5)))</f>
      </c>
      <c r="N25" s="2">
        <f>IF($B25="",0,IF($D25=1,IF(6&lt;=$C25,MIN(IF($E25=1,$F25-$I25,$H25)*INDEX(Rates!$C$2:$AP$60,MATCH($B25,Rates!$A$2:$A$60,0),6),Limits!$B$9*Assets!$S25),MIN(Limits!$B$9*Assets!$S25,MAX(0,$F25-SUM($I25:M25)))),IF($E25=1,$F25-$I25,$H25)*INDEX(Rates!$C$2:$AP$60,MATCH($B25,Rates!$A$2:$A$60,0),6)))</f>
      </c>
      <c r="O25" s="2">
        <f>IF($B25="",0,IF($D25=1,IF(7&lt;=$C25,MIN(IF($E25=1,$F25-$I25,$H25)*INDEX(Rates!$C$2:$AP$60,MATCH($B25,Rates!$A$2:$A$60,0),7),Limits!$B$9*Assets!$S25),MIN(Limits!$B$9*Assets!$S25,MAX(0,$F25-SUM($I25:N25)))),IF($E25=1,$F25-$I25,$H25)*INDEX(Rates!$C$2:$AP$60,MATCH($B25,Rates!$A$2:$A$60,0),7)))</f>
      </c>
      <c r="P25" s="2">
        <f>IF($B25="",0,IF($D25=1,IF(8&lt;=$C25,MIN(IF($E25=1,$F25-$I25,$H25)*INDEX(Rates!$C$2:$AP$60,MATCH($B25,Rates!$A$2:$A$60,0),8),Limits!$B$9*Assets!$S25),MIN(Limits!$B$9*Assets!$S25,MAX(0,$F25-SUM($I25:O25)))),IF($E25=1,$F25-$I25,$H25)*INDEX(Rates!$C$2:$AP$60,MATCH($B25,Rates!$A$2:$A$60,0),8)))</f>
      </c>
      <c r="Q25" s="2">
        <f>IF($B25="",0,IF($D25=1,IF(9&lt;=$C25,MIN(IF($E25=1,$F25-$I25,$H25)*INDEX(Rates!$C$2:$AP$60,MATCH($B25,Rates!$A$2:$A$60,0),9),Limits!$B$9*Assets!$S25),MIN(Limits!$B$9*Assets!$S25,MAX(0,$F25-SUM($I25:P25)))),IF($E25=1,$F25-$I25,$H25)*INDEX(Rates!$C$2:$AP$60,MATCH($B25,Rates!$A$2:$A$60,0),9)))</f>
      </c>
      <c r="R25" s="2">
        <f>IF($B25="",0,IF($D25=1,IF(10&lt;=$C25,MIN(IF($E25=1,$F25-$I25,$H25)*INDEX(Rates!$C$2:$AP$60,MATCH($B25,Rates!$A$2:$A$60,0),10),Limits!$B$9*Assets!$S25),MIN(Limits!$B$9*Assets!$S25,MAX(0,$F25-SUM($I25:Q25)))),IF($E25=1,$F25-$I25,$H25)*INDEX(Rates!$C$2:$AP$60,MATCH($B25,Rates!$A$2:$A$60,0),10)))</f>
      </c>
      <c r="S25" s="2">
        <f>IF($B25="",0,IF($D25=1,IF(11&lt;=$C25,MIN(IF($E25=1,$F25-$I25,$H25)*INDEX(Rates!$C$2:$AP$60,MATCH($B25,Rates!$A$2:$A$60,0),11),Limits!$B$9*Assets!$S25),MIN(Limits!$B$9*Assets!$S25,MAX(0,$F25-SUM($I25:R25)))),IF($E25=1,$F25-$I25,$H25)*INDEX(Rates!$C$2:$AP$60,MATCH($B25,Rates!$A$2:$A$60,0),11)))</f>
      </c>
      <c r="T25" s="2">
        <f>IF($B25="",0,IF($D25=1,IF(12&lt;=$C25,MIN(IF($E25=1,$F25-$I25,$H25)*INDEX(Rates!$C$2:$AP$60,MATCH($B25,Rates!$A$2:$A$60,0),12),Limits!$B$9*Assets!$S25),MIN(Limits!$B$9*Assets!$S25,MAX(0,$F25-SUM($I25:S25)))),IF($E25=1,$F25-$I25,$H25)*INDEX(Rates!$C$2:$AP$60,MATCH($B25,Rates!$A$2:$A$60,0),12)))</f>
      </c>
      <c r="U25" s="2">
        <f>IF($B25="",0,IF($D25=1,IF(13&lt;=$C25,MIN(IF($E25=1,$F25-$I25,$H25)*INDEX(Rates!$C$2:$AP$60,MATCH($B25,Rates!$A$2:$A$60,0),13),Limits!$B$9*Assets!$S25),MIN(Limits!$B$9*Assets!$S25,MAX(0,$F25-SUM($I25:T25)))),IF($E25=1,$F25-$I25,$H25)*INDEX(Rates!$C$2:$AP$60,MATCH($B25,Rates!$A$2:$A$60,0),13)))</f>
      </c>
      <c r="V25" s="2">
        <f>IF($B25="",0,IF($D25=1,IF(14&lt;=$C25,MIN(IF($E25=1,$F25-$I25,$H25)*INDEX(Rates!$C$2:$AP$60,MATCH($B25,Rates!$A$2:$A$60,0),14),Limits!$B$9*Assets!$S25),MIN(Limits!$B$9*Assets!$S25,MAX(0,$F25-SUM($I25:U25)))),IF($E25=1,$F25-$I25,$H25)*INDEX(Rates!$C$2:$AP$60,MATCH($B25,Rates!$A$2:$A$60,0),14)))</f>
      </c>
      <c r="W25" s="2">
        <f>IF($B25="",0,IF($D25=1,IF(15&lt;=$C25,MIN(IF($E25=1,$F25-$I25,$H25)*INDEX(Rates!$C$2:$AP$60,MATCH($B25,Rates!$A$2:$A$60,0),15),Limits!$B$9*Assets!$S25),MIN(Limits!$B$9*Assets!$S25,MAX(0,$F25-SUM($I25:V25)))),IF($E25=1,$F25-$I25,$H25)*INDEX(Rates!$C$2:$AP$60,MATCH($B25,Rates!$A$2:$A$60,0),15)))</f>
      </c>
      <c r="X25" s="2">
        <f>IF($B25="",0,IF($D25=1,IF(16&lt;=$C25,MIN(IF($E25=1,$F25-$I25,$H25)*INDEX(Rates!$C$2:$AP$60,MATCH($B25,Rates!$A$2:$A$60,0),16),Limits!$B$9*Assets!$S25),MIN(Limits!$B$9*Assets!$S25,MAX(0,$F25-SUM($I25:W25)))),IF($E25=1,$F25-$I25,$H25)*INDEX(Rates!$C$2:$AP$60,MATCH($B25,Rates!$A$2:$A$60,0),16)))</f>
      </c>
      <c r="Y25" s="2">
        <f>IF($B25="",0,IF($D25=1,IF(17&lt;=$C25,MIN(IF($E25=1,$F25-$I25,$H25)*INDEX(Rates!$C$2:$AP$60,MATCH($B25,Rates!$A$2:$A$60,0),17),Limits!$B$9*Assets!$S25),MIN(Limits!$B$9*Assets!$S25,MAX(0,$F25-SUM($I25:X25)))),IF($E25=1,$F25-$I25,$H25)*INDEX(Rates!$C$2:$AP$60,MATCH($B25,Rates!$A$2:$A$60,0),17)))</f>
      </c>
      <c r="Z25" s="2">
        <f>IF($B25="",0,IF($D25=1,IF(18&lt;=$C25,MIN(IF($E25=1,$F25-$I25,$H25)*INDEX(Rates!$C$2:$AP$60,MATCH($B25,Rates!$A$2:$A$60,0),18),Limits!$B$9*Assets!$S25),MIN(Limits!$B$9*Assets!$S25,MAX(0,$F25-SUM($I25:Y25)))),IF($E25=1,$F25-$I25,$H25)*INDEX(Rates!$C$2:$AP$60,MATCH($B25,Rates!$A$2:$A$60,0),18)))</f>
      </c>
      <c r="AA25" s="2">
        <f>IF($B25="",0,IF($D25=1,IF(19&lt;=$C25,MIN(IF($E25=1,$F25-$I25,$H25)*INDEX(Rates!$C$2:$AP$60,MATCH($B25,Rates!$A$2:$A$60,0),19),Limits!$B$9*Assets!$S25),MIN(Limits!$B$9*Assets!$S25,MAX(0,$F25-SUM($I25:Z25)))),IF($E25=1,$F25-$I25,$H25)*INDEX(Rates!$C$2:$AP$60,MATCH($B25,Rates!$A$2:$A$60,0),19)))</f>
      </c>
      <c r="AB25" s="2">
        <f>IF($B25="",0,IF($D25=1,IF(20&lt;=$C25,MIN(IF($E25=1,$F25-$I25,$H25)*INDEX(Rates!$C$2:$AP$60,MATCH($B25,Rates!$A$2:$A$60,0),20),Limits!$B$9*Assets!$S25),MIN(Limits!$B$9*Assets!$S25,MAX(0,$F25-SUM($I25:AA25)))),IF($E25=1,$F25-$I25,$H25)*INDEX(Rates!$C$2:$AP$60,MATCH($B25,Rates!$A$2:$A$60,0),20)))</f>
      </c>
      <c r="AC25" s="2">
        <f>IF($B25="",0,IF($D25=1,IF(21&lt;=$C25,MIN(IF($E25=1,$F25-$I25,$H25)*INDEX(Rates!$C$2:$AP$60,MATCH($B25,Rates!$A$2:$A$60,0),21),Limits!$B$9*Assets!$S25),MIN(Limits!$B$9*Assets!$S25,MAX(0,$F25-SUM($I25:AB25)))),IF($E25=1,$F25-$I25,$H25)*INDEX(Rates!$C$2:$AP$60,MATCH($B25,Rates!$A$2:$A$60,0),21)))</f>
      </c>
      <c r="AD25" s="2">
        <f>IF($B25="",0,IF($D25=1,IF(22&lt;=$C25,MIN(IF($E25=1,$F25-$I25,$H25)*INDEX(Rates!$C$2:$AP$60,MATCH($B25,Rates!$A$2:$A$60,0),22),Limits!$B$9*Assets!$S25),MIN(Limits!$B$9*Assets!$S25,MAX(0,$F25-SUM($I25:AC25)))),IF($E25=1,$F25-$I25,$H25)*INDEX(Rates!$C$2:$AP$60,MATCH($B25,Rates!$A$2:$A$60,0),22)))</f>
      </c>
      <c r="AE25" s="2">
        <f>IF($B25="",0,IF($D25=1,IF(23&lt;=$C25,MIN(IF($E25=1,$F25-$I25,$H25)*INDEX(Rates!$C$2:$AP$60,MATCH($B25,Rates!$A$2:$A$60,0),23),Limits!$B$9*Assets!$S25),MIN(Limits!$B$9*Assets!$S25,MAX(0,$F25-SUM($I25:AD25)))),IF($E25=1,$F25-$I25,$H25)*INDEX(Rates!$C$2:$AP$60,MATCH($B25,Rates!$A$2:$A$60,0),23)))</f>
      </c>
      <c r="AF25" s="2">
        <f>IF($B25="",0,IF($D25=1,IF(24&lt;=$C25,MIN(IF($E25=1,$F25-$I25,$H25)*INDEX(Rates!$C$2:$AP$60,MATCH($B25,Rates!$A$2:$A$60,0),24),Limits!$B$9*Assets!$S25),MIN(Limits!$B$9*Assets!$S25,MAX(0,$F25-SUM($I25:AE25)))),IF($E25=1,$F25-$I25,$H25)*INDEX(Rates!$C$2:$AP$60,MATCH($B25,Rates!$A$2:$A$60,0),24)))</f>
      </c>
      <c r="AG25" s="2">
        <f>IF($B25="",0,IF($D25=1,IF(25&lt;=$C25,MIN(IF($E25=1,$F25-$I25,$H25)*INDEX(Rates!$C$2:$AP$60,MATCH($B25,Rates!$A$2:$A$60,0),25),Limits!$B$9*Assets!$S25),MIN(Limits!$B$9*Assets!$S25,MAX(0,$F25-SUM($I25:AF25)))),IF($E25=1,$F25-$I25,$H25)*INDEX(Rates!$C$2:$AP$60,MATCH($B25,Rates!$A$2:$A$60,0),25)))</f>
      </c>
      <c r="AH25" s="2">
        <f>IF($B25="",0,IF($D25=1,IF(26&lt;=$C25,MIN(IF($E25=1,$F25-$I25,$H25)*INDEX(Rates!$C$2:$AP$60,MATCH($B25,Rates!$A$2:$A$60,0),26),Limits!$B$9*Assets!$S25),MIN(Limits!$B$9*Assets!$S25,MAX(0,$F25-SUM($I25:AG25)))),IF($E25=1,$F25-$I25,$H25)*INDEX(Rates!$C$2:$AP$60,MATCH($B25,Rates!$A$2:$A$60,0),26)))</f>
      </c>
      <c r="AI25" s="2">
        <f>IF($B25="",0,IF($D25=1,IF(27&lt;=$C25,MIN(IF($E25=1,$F25-$I25,$H25)*INDEX(Rates!$C$2:$AP$60,MATCH($B25,Rates!$A$2:$A$60,0),27),Limits!$B$9*Assets!$S25),MIN(Limits!$B$9*Assets!$S25,MAX(0,$F25-SUM($I25:AH25)))),IF($E25=1,$F25-$I25,$H25)*INDEX(Rates!$C$2:$AP$60,MATCH($B25,Rates!$A$2:$A$60,0),27)))</f>
      </c>
      <c r="AJ25" s="2">
        <f>IF($B25="",0,IF($D25=1,IF(28&lt;=$C25,MIN(IF($E25=1,$F25-$I25,$H25)*INDEX(Rates!$C$2:$AP$60,MATCH($B25,Rates!$A$2:$A$60,0),28),Limits!$B$9*Assets!$S25),MIN(Limits!$B$9*Assets!$S25,MAX(0,$F25-SUM($I25:AI25)))),IF($E25=1,$F25-$I25,$H25)*INDEX(Rates!$C$2:$AP$60,MATCH($B25,Rates!$A$2:$A$60,0),28)))</f>
      </c>
      <c r="AK25" s="2">
        <f>IF($B25="",0,IF($D25=1,IF(29&lt;=$C25,MIN(IF($E25=1,$F25-$I25,$H25)*INDEX(Rates!$C$2:$AP$60,MATCH($B25,Rates!$A$2:$A$60,0),29),Limits!$B$9*Assets!$S25),MIN(Limits!$B$9*Assets!$S25,MAX(0,$F25-SUM($I25:AJ25)))),IF($E25=1,$F25-$I25,$H25)*INDEX(Rates!$C$2:$AP$60,MATCH($B25,Rates!$A$2:$A$60,0),29)))</f>
      </c>
      <c r="AL25" s="2">
        <f>IF($B25="",0,IF($D25=1,IF(30&lt;=$C25,MIN(IF($E25=1,$F25-$I25,$H25)*INDEX(Rates!$C$2:$AP$60,MATCH($B25,Rates!$A$2:$A$60,0),30),Limits!$B$9*Assets!$S25),MIN(Limits!$B$9*Assets!$S25,MAX(0,$F25-SUM($I25:AK25)))),IF($E25=1,$F25-$I25,$H25)*INDEX(Rates!$C$2:$AP$60,MATCH($B25,Rates!$A$2:$A$60,0),30)))</f>
      </c>
      <c r="AM25" s="2">
        <f>IF($B25="",0,IF($D25=1,IF(31&lt;=$C25,MIN(IF($E25=1,$F25-$I25,$H25)*INDEX(Rates!$C$2:$AP$60,MATCH($B25,Rates!$A$2:$A$60,0),31),Limits!$B$9*Assets!$S25),MIN(Limits!$B$9*Assets!$S25,MAX(0,$F25-SUM($I25:AL25)))),IF($E25=1,$F25-$I25,$H25)*INDEX(Rates!$C$2:$AP$60,MATCH($B25,Rates!$A$2:$A$60,0),31)))</f>
      </c>
      <c r="AN25" s="2">
        <f>IF($B25="",0,IF($D25=1,IF(32&lt;=$C25,MIN(IF($E25=1,$F25-$I25,$H25)*INDEX(Rates!$C$2:$AP$60,MATCH($B25,Rates!$A$2:$A$60,0),32),Limits!$B$9*Assets!$S25),MIN(Limits!$B$9*Assets!$S25,MAX(0,$F25-SUM($I25:AM25)))),IF($E25=1,$F25-$I25,$H25)*INDEX(Rates!$C$2:$AP$60,MATCH($B25,Rates!$A$2:$A$60,0),32)))</f>
      </c>
      <c r="AO25" s="2">
        <f>IF($B25="",0,IF($D25=1,IF(33&lt;=$C25,MIN(IF($E25=1,$F25-$I25,$H25)*INDEX(Rates!$C$2:$AP$60,MATCH($B25,Rates!$A$2:$A$60,0),33),Limits!$B$9*Assets!$S25),MIN(Limits!$B$9*Assets!$S25,MAX(0,$F25-SUM($I25:AN25)))),IF($E25=1,$F25-$I25,$H25)*INDEX(Rates!$C$2:$AP$60,MATCH($B25,Rates!$A$2:$A$60,0),33)))</f>
      </c>
      <c r="AP25" s="2">
        <f>IF($B25="",0,IF($D25=1,IF(34&lt;=$C25,MIN(IF($E25=1,$F25-$I25,$H25)*INDEX(Rates!$C$2:$AP$60,MATCH($B25,Rates!$A$2:$A$60,0),34),Limits!$B$9*Assets!$S25),MIN(Limits!$B$9*Assets!$S25,MAX(0,$F25-SUM($I25:AO25)))),IF($E25=1,$F25-$I25,$H25)*INDEX(Rates!$C$2:$AP$60,MATCH($B25,Rates!$A$2:$A$60,0),34)))</f>
      </c>
      <c r="AQ25" s="2">
        <f>IF($B25="",0,IF($D25=1,IF(35&lt;=$C25,MIN(IF($E25=1,$F25-$I25,$H25)*INDEX(Rates!$C$2:$AP$60,MATCH($B25,Rates!$A$2:$A$60,0),35),Limits!$B$9*Assets!$S25),MIN(Limits!$B$9*Assets!$S25,MAX(0,$F25-SUM($I25:AP25)))),IF($E25=1,$F25-$I25,$H25)*INDEX(Rates!$C$2:$AP$60,MATCH($B25,Rates!$A$2:$A$60,0),35)))</f>
      </c>
      <c r="AR25" s="2">
        <f>IF($B25="",0,IF($D25=1,IF(36&lt;=$C25,MIN(IF($E25=1,$F25-$I25,$H25)*INDEX(Rates!$C$2:$AP$60,MATCH($B25,Rates!$A$2:$A$60,0),36),Limits!$B$9*Assets!$S25),MIN(Limits!$B$9*Assets!$S25,MAX(0,$F25-SUM($I25:AQ25)))),IF($E25=1,$F25-$I25,$H25)*INDEX(Rates!$C$2:$AP$60,MATCH($B25,Rates!$A$2:$A$60,0),36)))</f>
      </c>
      <c r="AS25" s="2">
        <f>IF($B25="",0,IF($D25=1,IF(37&lt;=$C25,MIN(IF($E25=1,$F25-$I25,$H25)*INDEX(Rates!$C$2:$AP$60,MATCH($B25,Rates!$A$2:$A$60,0),37),Limits!$B$9*Assets!$S25),MIN(Limits!$B$9*Assets!$S25,MAX(0,$F25-SUM($I25:AR25)))),IF($E25=1,$F25-$I25,$H25)*INDEX(Rates!$C$2:$AP$60,MATCH($B25,Rates!$A$2:$A$60,0),37)))</f>
      </c>
      <c r="AT25" s="2">
        <f>IF($B25="",0,IF($D25=1,IF(38&lt;=$C25,MIN(IF($E25=1,$F25-$I25,$H25)*INDEX(Rates!$C$2:$AP$60,MATCH($B25,Rates!$A$2:$A$60,0),38),Limits!$B$9*Assets!$S25),MIN(Limits!$B$9*Assets!$S25,MAX(0,$F25-SUM($I25:AS25)))),IF($E25=1,$F25-$I25,$H25)*INDEX(Rates!$C$2:$AP$60,MATCH($B25,Rates!$A$2:$A$60,0),38)))</f>
      </c>
      <c r="AU25" s="2">
        <f>IF($B25="",0,IF($D25=1,IF(39&lt;=$C25,MIN(IF($E25=1,$F25-$I25,$H25)*INDEX(Rates!$C$2:$AP$60,MATCH($B25,Rates!$A$2:$A$60,0),39),Limits!$B$9*Assets!$S25),MIN(Limits!$B$9*Assets!$S25,MAX(0,$F25-SUM($I25:AT25)))),IF($E25=1,$F25-$I25,$H25)*INDEX(Rates!$C$2:$AP$60,MATCH($B25,Rates!$A$2:$A$60,0),39)))</f>
      </c>
      <c r="AV25" s="2">
        <f>IF($B25="",0,IF($D25=1,IF(40&lt;=$C25,MIN(IF($E25=1,$F25-$I25,$H25)*INDEX(Rates!$C$2:$AP$60,MATCH($B25,Rates!$A$2:$A$60,0),40),Limits!$B$9*Assets!$S25),MIN(Limits!$B$9*Assets!$S25,MAX(0,$F25-SUM($I25:AU25)))),IF($E25=1,$F25-$I25,$H25)*INDEX(Rates!$C$2:$AP$60,MATCH($B25,Rates!$A$2:$A$60,0),40)))</f>
      </c>
    </row>
    <row r="26" spans="1:48" x14ac:dyDescent="0.25">
      <c r="A26">
        <f>IF(Assets!A26="","",Assets!A26)</f>
      </c>
      <c r="B26">
        <f>Assets!AD26</f>
      </c>
      <c r="C26">
        <f>IF(B26="",0,INDEX(Rates!$B$2:$B$60,MATCH(B26,Rates!$A$2:$A$60,0)))</f>
      </c>
      <c r="D26">
        <f>Assets!X26</f>
      </c>
      <c r="E26">
        <f>IF(AND(D26=1,Assets!J26=1,Assets!K26=0),1,0)</f>
      </c>
      <c r="F26">
        <f>Assets!T26</f>
      </c>
      <c r="G26">
        <f>Assets!AF26+Assets!L26</f>
      </c>
      <c r="H26">
        <f>Assets!M26</f>
      </c>
      <c r="I26" s="2">
        <f>IF($B26="",0,IF($D26=1,IF(1&lt;=$C26,MIN($G26+$H26*INDEX(Rates!$C$2:$AP$60,MATCH($B26,Rates!$A$2:$A$60,0),1),Assets!$Z26),MIN($G26+$H26*INDEX(Rates!$C$2:$AP$60,MATCH($B26,Rates!$A$2:$A$60,0),1),Assets!$Z26)),$G26+$H26*INDEX(Rates!$C$2:$AP$60,MATCH($B26,Rates!$A$2:$A$60,0),1)))</f>
      </c>
      <c r="J26" s="2">
        <f>IF($B26="",0,IF($D26=1,IF(2&lt;=$C26,MIN(IF($E26=1,$F26-$I26,$H26)*INDEX(Rates!$C$2:$AP$60,MATCH($B26,Rates!$A$2:$A$60,0),2),Limits!$B$7*Assets!$S26),MIN(Limits!$B$9*Assets!$S26,MAX(0,$F26-SUM($I26:I26)))),IF($E26=1,$F26-$I26,$H26)*INDEX(Rates!$C$2:$AP$60,MATCH($B26,Rates!$A$2:$A$60,0),2)))</f>
      </c>
      <c r="K26" s="2">
        <f>IF($B26="",0,IF($D26=1,IF(3&lt;=$C26,MIN(IF($E26=1,$F26-$I26,$H26)*INDEX(Rates!$C$2:$AP$60,MATCH($B26,Rates!$A$2:$A$60,0),3),Limits!$B$8*Assets!$S26),MIN(Limits!$B$9*Assets!$S26,MAX(0,$F26-SUM($I26:J26)))),IF($E26=1,$F26-$I26,$H26)*INDEX(Rates!$C$2:$AP$60,MATCH($B26,Rates!$A$2:$A$60,0),3)))</f>
      </c>
      <c r="L26" s="2">
        <f>IF($B26="",0,IF($D26=1,IF(4&lt;=$C26,MIN(IF($E26=1,$F26-$I26,$H26)*INDEX(Rates!$C$2:$AP$60,MATCH($B26,Rates!$A$2:$A$60,0),4),Limits!$B$9*Assets!$S26),MIN(Limits!$B$9*Assets!$S26,MAX(0,$F26-SUM($I26:K26)))),IF($E26=1,$F26-$I26,$H26)*INDEX(Rates!$C$2:$AP$60,MATCH($B26,Rates!$A$2:$A$60,0),4)))</f>
      </c>
      <c r="M26" s="2">
        <f>IF($B26="",0,IF($D26=1,IF(5&lt;=$C26,MIN(IF($E26=1,$F26-$I26,$H26)*INDEX(Rates!$C$2:$AP$60,MATCH($B26,Rates!$A$2:$A$60,0),5),Limits!$B$9*Assets!$S26),MIN(Limits!$B$9*Assets!$S26,MAX(0,$F26-SUM($I26:L26)))),IF($E26=1,$F26-$I26,$H26)*INDEX(Rates!$C$2:$AP$60,MATCH($B26,Rates!$A$2:$A$60,0),5)))</f>
      </c>
      <c r="N26" s="2">
        <f>IF($B26="",0,IF($D26=1,IF(6&lt;=$C26,MIN(IF($E26=1,$F26-$I26,$H26)*INDEX(Rates!$C$2:$AP$60,MATCH($B26,Rates!$A$2:$A$60,0),6),Limits!$B$9*Assets!$S26),MIN(Limits!$B$9*Assets!$S26,MAX(0,$F26-SUM($I26:M26)))),IF($E26=1,$F26-$I26,$H26)*INDEX(Rates!$C$2:$AP$60,MATCH($B26,Rates!$A$2:$A$60,0),6)))</f>
      </c>
      <c r="O26" s="2">
        <f>IF($B26="",0,IF($D26=1,IF(7&lt;=$C26,MIN(IF($E26=1,$F26-$I26,$H26)*INDEX(Rates!$C$2:$AP$60,MATCH($B26,Rates!$A$2:$A$60,0),7),Limits!$B$9*Assets!$S26),MIN(Limits!$B$9*Assets!$S26,MAX(0,$F26-SUM($I26:N26)))),IF($E26=1,$F26-$I26,$H26)*INDEX(Rates!$C$2:$AP$60,MATCH($B26,Rates!$A$2:$A$60,0),7)))</f>
      </c>
      <c r="P26" s="2">
        <f>IF($B26="",0,IF($D26=1,IF(8&lt;=$C26,MIN(IF($E26=1,$F26-$I26,$H26)*INDEX(Rates!$C$2:$AP$60,MATCH($B26,Rates!$A$2:$A$60,0),8),Limits!$B$9*Assets!$S26),MIN(Limits!$B$9*Assets!$S26,MAX(0,$F26-SUM($I26:O26)))),IF($E26=1,$F26-$I26,$H26)*INDEX(Rates!$C$2:$AP$60,MATCH($B26,Rates!$A$2:$A$60,0),8)))</f>
      </c>
      <c r="Q26" s="2">
        <f>IF($B26="",0,IF($D26=1,IF(9&lt;=$C26,MIN(IF($E26=1,$F26-$I26,$H26)*INDEX(Rates!$C$2:$AP$60,MATCH($B26,Rates!$A$2:$A$60,0),9),Limits!$B$9*Assets!$S26),MIN(Limits!$B$9*Assets!$S26,MAX(0,$F26-SUM($I26:P26)))),IF($E26=1,$F26-$I26,$H26)*INDEX(Rates!$C$2:$AP$60,MATCH($B26,Rates!$A$2:$A$60,0),9)))</f>
      </c>
      <c r="R26" s="2">
        <f>IF($B26="",0,IF($D26=1,IF(10&lt;=$C26,MIN(IF($E26=1,$F26-$I26,$H26)*INDEX(Rates!$C$2:$AP$60,MATCH($B26,Rates!$A$2:$A$60,0),10),Limits!$B$9*Assets!$S26),MIN(Limits!$B$9*Assets!$S26,MAX(0,$F26-SUM($I26:Q26)))),IF($E26=1,$F26-$I26,$H26)*INDEX(Rates!$C$2:$AP$60,MATCH($B26,Rates!$A$2:$A$60,0),10)))</f>
      </c>
      <c r="S26" s="2">
        <f>IF($B26="",0,IF($D26=1,IF(11&lt;=$C26,MIN(IF($E26=1,$F26-$I26,$H26)*INDEX(Rates!$C$2:$AP$60,MATCH($B26,Rates!$A$2:$A$60,0),11),Limits!$B$9*Assets!$S26),MIN(Limits!$B$9*Assets!$S26,MAX(0,$F26-SUM($I26:R26)))),IF($E26=1,$F26-$I26,$H26)*INDEX(Rates!$C$2:$AP$60,MATCH($B26,Rates!$A$2:$A$60,0),11)))</f>
      </c>
      <c r="T26" s="2">
        <f>IF($B26="",0,IF($D26=1,IF(12&lt;=$C26,MIN(IF($E26=1,$F26-$I26,$H26)*INDEX(Rates!$C$2:$AP$60,MATCH($B26,Rates!$A$2:$A$60,0),12),Limits!$B$9*Assets!$S26),MIN(Limits!$B$9*Assets!$S26,MAX(0,$F26-SUM($I26:S26)))),IF($E26=1,$F26-$I26,$H26)*INDEX(Rates!$C$2:$AP$60,MATCH($B26,Rates!$A$2:$A$60,0),12)))</f>
      </c>
      <c r="U26" s="2">
        <f>IF($B26="",0,IF($D26=1,IF(13&lt;=$C26,MIN(IF($E26=1,$F26-$I26,$H26)*INDEX(Rates!$C$2:$AP$60,MATCH($B26,Rates!$A$2:$A$60,0),13),Limits!$B$9*Assets!$S26),MIN(Limits!$B$9*Assets!$S26,MAX(0,$F26-SUM($I26:T26)))),IF($E26=1,$F26-$I26,$H26)*INDEX(Rates!$C$2:$AP$60,MATCH($B26,Rates!$A$2:$A$60,0),13)))</f>
      </c>
      <c r="V26" s="2">
        <f>IF($B26="",0,IF($D26=1,IF(14&lt;=$C26,MIN(IF($E26=1,$F26-$I26,$H26)*INDEX(Rates!$C$2:$AP$60,MATCH($B26,Rates!$A$2:$A$60,0),14),Limits!$B$9*Assets!$S26),MIN(Limits!$B$9*Assets!$S26,MAX(0,$F26-SUM($I26:U26)))),IF($E26=1,$F26-$I26,$H26)*INDEX(Rates!$C$2:$AP$60,MATCH($B26,Rates!$A$2:$A$60,0),14)))</f>
      </c>
      <c r="W26" s="2">
        <f>IF($B26="",0,IF($D26=1,IF(15&lt;=$C26,MIN(IF($E26=1,$F26-$I26,$H26)*INDEX(Rates!$C$2:$AP$60,MATCH($B26,Rates!$A$2:$A$60,0),15),Limits!$B$9*Assets!$S26),MIN(Limits!$B$9*Assets!$S26,MAX(0,$F26-SUM($I26:V26)))),IF($E26=1,$F26-$I26,$H26)*INDEX(Rates!$C$2:$AP$60,MATCH($B26,Rates!$A$2:$A$60,0),15)))</f>
      </c>
      <c r="X26" s="2">
        <f>IF($B26="",0,IF($D26=1,IF(16&lt;=$C26,MIN(IF($E26=1,$F26-$I26,$H26)*INDEX(Rates!$C$2:$AP$60,MATCH($B26,Rates!$A$2:$A$60,0),16),Limits!$B$9*Assets!$S26),MIN(Limits!$B$9*Assets!$S26,MAX(0,$F26-SUM($I26:W26)))),IF($E26=1,$F26-$I26,$H26)*INDEX(Rates!$C$2:$AP$60,MATCH($B26,Rates!$A$2:$A$60,0),16)))</f>
      </c>
      <c r="Y26" s="2">
        <f>IF($B26="",0,IF($D26=1,IF(17&lt;=$C26,MIN(IF($E26=1,$F26-$I26,$H26)*INDEX(Rates!$C$2:$AP$60,MATCH($B26,Rates!$A$2:$A$60,0),17),Limits!$B$9*Assets!$S26),MIN(Limits!$B$9*Assets!$S26,MAX(0,$F26-SUM($I26:X26)))),IF($E26=1,$F26-$I26,$H26)*INDEX(Rates!$C$2:$AP$60,MATCH($B26,Rates!$A$2:$A$60,0),17)))</f>
      </c>
      <c r="Z26" s="2">
        <f>IF($B26="",0,IF($D26=1,IF(18&lt;=$C26,MIN(IF($E26=1,$F26-$I26,$H26)*INDEX(Rates!$C$2:$AP$60,MATCH($B26,Rates!$A$2:$A$60,0),18),Limits!$B$9*Assets!$S26),MIN(Limits!$B$9*Assets!$S26,MAX(0,$F26-SUM($I26:Y26)))),IF($E26=1,$F26-$I26,$H26)*INDEX(Rates!$C$2:$AP$60,MATCH($B26,Rates!$A$2:$A$60,0),18)))</f>
      </c>
      <c r="AA26" s="2">
        <f>IF($B26="",0,IF($D26=1,IF(19&lt;=$C26,MIN(IF($E26=1,$F26-$I26,$H26)*INDEX(Rates!$C$2:$AP$60,MATCH($B26,Rates!$A$2:$A$60,0),19),Limits!$B$9*Assets!$S26),MIN(Limits!$B$9*Assets!$S26,MAX(0,$F26-SUM($I26:Z26)))),IF($E26=1,$F26-$I26,$H26)*INDEX(Rates!$C$2:$AP$60,MATCH($B26,Rates!$A$2:$A$60,0),19)))</f>
      </c>
      <c r="AB26" s="2">
        <f>IF($B26="",0,IF($D26=1,IF(20&lt;=$C26,MIN(IF($E26=1,$F26-$I26,$H26)*INDEX(Rates!$C$2:$AP$60,MATCH($B26,Rates!$A$2:$A$60,0),20),Limits!$B$9*Assets!$S26),MIN(Limits!$B$9*Assets!$S26,MAX(0,$F26-SUM($I26:AA26)))),IF($E26=1,$F26-$I26,$H26)*INDEX(Rates!$C$2:$AP$60,MATCH($B26,Rates!$A$2:$A$60,0),20)))</f>
      </c>
      <c r="AC26" s="2">
        <f>IF($B26="",0,IF($D26=1,IF(21&lt;=$C26,MIN(IF($E26=1,$F26-$I26,$H26)*INDEX(Rates!$C$2:$AP$60,MATCH($B26,Rates!$A$2:$A$60,0),21),Limits!$B$9*Assets!$S26),MIN(Limits!$B$9*Assets!$S26,MAX(0,$F26-SUM($I26:AB26)))),IF($E26=1,$F26-$I26,$H26)*INDEX(Rates!$C$2:$AP$60,MATCH($B26,Rates!$A$2:$A$60,0),21)))</f>
      </c>
      <c r="AD26" s="2">
        <f>IF($B26="",0,IF($D26=1,IF(22&lt;=$C26,MIN(IF($E26=1,$F26-$I26,$H26)*INDEX(Rates!$C$2:$AP$60,MATCH($B26,Rates!$A$2:$A$60,0),22),Limits!$B$9*Assets!$S26),MIN(Limits!$B$9*Assets!$S26,MAX(0,$F26-SUM($I26:AC26)))),IF($E26=1,$F26-$I26,$H26)*INDEX(Rates!$C$2:$AP$60,MATCH($B26,Rates!$A$2:$A$60,0),22)))</f>
      </c>
      <c r="AE26" s="2">
        <f>IF($B26="",0,IF($D26=1,IF(23&lt;=$C26,MIN(IF($E26=1,$F26-$I26,$H26)*INDEX(Rates!$C$2:$AP$60,MATCH($B26,Rates!$A$2:$A$60,0),23),Limits!$B$9*Assets!$S26),MIN(Limits!$B$9*Assets!$S26,MAX(0,$F26-SUM($I26:AD26)))),IF($E26=1,$F26-$I26,$H26)*INDEX(Rates!$C$2:$AP$60,MATCH($B26,Rates!$A$2:$A$60,0),23)))</f>
      </c>
      <c r="AF26" s="2">
        <f>IF($B26="",0,IF($D26=1,IF(24&lt;=$C26,MIN(IF($E26=1,$F26-$I26,$H26)*INDEX(Rates!$C$2:$AP$60,MATCH($B26,Rates!$A$2:$A$60,0),24),Limits!$B$9*Assets!$S26),MIN(Limits!$B$9*Assets!$S26,MAX(0,$F26-SUM($I26:AE26)))),IF($E26=1,$F26-$I26,$H26)*INDEX(Rates!$C$2:$AP$60,MATCH($B26,Rates!$A$2:$A$60,0),24)))</f>
      </c>
      <c r="AG26" s="2">
        <f>IF($B26="",0,IF($D26=1,IF(25&lt;=$C26,MIN(IF($E26=1,$F26-$I26,$H26)*INDEX(Rates!$C$2:$AP$60,MATCH($B26,Rates!$A$2:$A$60,0),25),Limits!$B$9*Assets!$S26),MIN(Limits!$B$9*Assets!$S26,MAX(0,$F26-SUM($I26:AF26)))),IF($E26=1,$F26-$I26,$H26)*INDEX(Rates!$C$2:$AP$60,MATCH($B26,Rates!$A$2:$A$60,0),25)))</f>
      </c>
      <c r="AH26" s="2">
        <f>IF($B26="",0,IF($D26=1,IF(26&lt;=$C26,MIN(IF($E26=1,$F26-$I26,$H26)*INDEX(Rates!$C$2:$AP$60,MATCH($B26,Rates!$A$2:$A$60,0),26),Limits!$B$9*Assets!$S26),MIN(Limits!$B$9*Assets!$S26,MAX(0,$F26-SUM($I26:AG26)))),IF($E26=1,$F26-$I26,$H26)*INDEX(Rates!$C$2:$AP$60,MATCH($B26,Rates!$A$2:$A$60,0),26)))</f>
      </c>
      <c r="AI26" s="2">
        <f>IF($B26="",0,IF($D26=1,IF(27&lt;=$C26,MIN(IF($E26=1,$F26-$I26,$H26)*INDEX(Rates!$C$2:$AP$60,MATCH($B26,Rates!$A$2:$A$60,0),27),Limits!$B$9*Assets!$S26),MIN(Limits!$B$9*Assets!$S26,MAX(0,$F26-SUM($I26:AH26)))),IF($E26=1,$F26-$I26,$H26)*INDEX(Rates!$C$2:$AP$60,MATCH($B26,Rates!$A$2:$A$60,0),27)))</f>
      </c>
      <c r="AJ26" s="2">
        <f>IF($B26="",0,IF($D26=1,IF(28&lt;=$C26,MIN(IF($E26=1,$F26-$I26,$H26)*INDEX(Rates!$C$2:$AP$60,MATCH($B26,Rates!$A$2:$A$60,0),28),Limits!$B$9*Assets!$S26),MIN(Limits!$B$9*Assets!$S26,MAX(0,$F26-SUM($I26:AI26)))),IF($E26=1,$F26-$I26,$H26)*INDEX(Rates!$C$2:$AP$60,MATCH($B26,Rates!$A$2:$A$60,0),28)))</f>
      </c>
      <c r="AK26" s="2">
        <f>IF($B26="",0,IF($D26=1,IF(29&lt;=$C26,MIN(IF($E26=1,$F26-$I26,$H26)*INDEX(Rates!$C$2:$AP$60,MATCH($B26,Rates!$A$2:$A$60,0),29),Limits!$B$9*Assets!$S26),MIN(Limits!$B$9*Assets!$S26,MAX(0,$F26-SUM($I26:AJ26)))),IF($E26=1,$F26-$I26,$H26)*INDEX(Rates!$C$2:$AP$60,MATCH($B26,Rates!$A$2:$A$60,0),29)))</f>
      </c>
      <c r="AL26" s="2">
        <f>IF($B26="",0,IF($D26=1,IF(30&lt;=$C26,MIN(IF($E26=1,$F26-$I26,$H26)*INDEX(Rates!$C$2:$AP$60,MATCH($B26,Rates!$A$2:$A$60,0),30),Limits!$B$9*Assets!$S26),MIN(Limits!$B$9*Assets!$S26,MAX(0,$F26-SUM($I26:AK26)))),IF($E26=1,$F26-$I26,$H26)*INDEX(Rates!$C$2:$AP$60,MATCH($B26,Rates!$A$2:$A$60,0),30)))</f>
      </c>
      <c r="AM26" s="2">
        <f>IF($B26="",0,IF($D26=1,IF(31&lt;=$C26,MIN(IF($E26=1,$F26-$I26,$H26)*INDEX(Rates!$C$2:$AP$60,MATCH($B26,Rates!$A$2:$A$60,0),31),Limits!$B$9*Assets!$S26),MIN(Limits!$B$9*Assets!$S26,MAX(0,$F26-SUM($I26:AL26)))),IF($E26=1,$F26-$I26,$H26)*INDEX(Rates!$C$2:$AP$60,MATCH($B26,Rates!$A$2:$A$60,0),31)))</f>
      </c>
      <c r="AN26" s="2">
        <f>IF($B26="",0,IF($D26=1,IF(32&lt;=$C26,MIN(IF($E26=1,$F26-$I26,$H26)*INDEX(Rates!$C$2:$AP$60,MATCH($B26,Rates!$A$2:$A$60,0),32),Limits!$B$9*Assets!$S26),MIN(Limits!$B$9*Assets!$S26,MAX(0,$F26-SUM($I26:AM26)))),IF($E26=1,$F26-$I26,$H26)*INDEX(Rates!$C$2:$AP$60,MATCH($B26,Rates!$A$2:$A$60,0),32)))</f>
      </c>
      <c r="AO26" s="2">
        <f>IF($B26="",0,IF($D26=1,IF(33&lt;=$C26,MIN(IF($E26=1,$F26-$I26,$H26)*INDEX(Rates!$C$2:$AP$60,MATCH($B26,Rates!$A$2:$A$60,0),33),Limits!$B$9*Assets!$S26),MIN(Limits!$B$9*Assets!$S26,MAX(0,$F26-SUM($I26:AN26)))),IF($E26=1,$F26-$I26,$H26)*INDEX(Rates!$C$2:$AP$60,MATCH($B26,Rates!$A$2:$A$60,0),33)))</f>
      </c>
      <c r="AP26" s="2">
        <f>IF($B26="",0,IF($D26=1,IF(34&lt;=$C26,MIN(IF($E26=1,$F26-$I26,$H26)*INDEX(Rates!$C$2:$AP$60,MATCH($B26,Rates!$A$2:$A$60,0),34),Limits!$B$9*Assets!$S26),MIN(Limits!$B$9*Assets!$S26,MAX(0,$F26-SUM($I26:AO26)))),IF($E26=1,$F26-$I26,$H26)*INDEX(Rates!$C$2:$AP$60,MATCH($B26,Rates!$A$2:$A$60,0),34)))</f>
      </c>
      <c r="AQ26" s="2">
        <f>IF($B26="",0,IF($D26=1,IF(35&lt;=$C26,MIN(IF($E26=1,$F26-$I26,$H26)*INDEX(Rates!$C$2:$AP$60,MATCH($B26,Rates!$A$2:$A$60,0),35),Limits!$B$9*Assets!$S26),MIN(Limits!$B$9*Assets!$S26,MAX(0,$F26-SUM($I26:AP26)))),IF($E26=1,$F26-$I26,$H26)*INDEX(Rates!$C$2:$AP$60,MATCH($B26,Rates!$A$2:$A$60,0),35)))</f>
      </c>
      <c r="AR26" s="2">
        <f>IF($B26="",0,IF($D26=1,IF(36&lt;=$C26,MIN(IF($E26=1,$F26-$I26,$H26)*INDEX(Rates!$C$2:$AP$60,MATCH($B26,Rates!$A$2:$A$60,0),36),Limits!$B$9*Assets!$S26),MIN(Limits!$B$9*Assets!$S26,MAX(0,$F26-SUM($I26:AQ26)))),IF($E26=1,$F26-$I26,$H26)*INDEX(Rates!$C$2:$AP$60,MATCH($B26,Rates!$A$2:$A$60,0),36)))</f>
      </c>
      <c r="AS26" s="2">
        <f>IF($B26="",0,IF($D26=1,IF(37&lt;=$C26,MIN(IF($E26=1,$F26-$I26,$H26)*INDEX(Rates!$C$2:$AP$60,MATCH($B26,Rates!$A$2:$A$60,0),37),Limits!$B$9*Assets!$S26),MIN(Limits!$B$9*Assets!$S26,MAX(0,$F26-SUM($I26:AR26)))),IF($E26=1,$F26-$I26,$H26)*INDEX(Rates!$C$2:$AP$60,MATCH($B26,Rates!$A$2:$A$60,0),37)))</f>
      </c>
      <c r="AT26" s="2">
        <f>IF($B26="",0,IF($D26=1,IF(38&lt;=$C26,MIN(IF($E26=1,$F26-$I26,$H26)*INDEX(Rates!$C$2:$AP$60,MATCH($B26,Rates!$A$2:$A$60,0),38),Limits!$B$9*Assets!$S26),MIN(Limits!$B$9*Assets!$S26,MAX(0,$F26-SUM($I26:AS26)))),IF($E26=1,$F26-$I26,$H26)*INDEX(Rates!$C$2:$AP$60,MATCH($B26,Rates!$A$2:$A$60,0),38)))</f>
      </c>
      <c r="AU26" s="2">
        <f>IF($B26="",0,IF($D26=1,IF(39&lt;=$C26,MIN(IF($E26=1,$F26-$I26,$H26)*INDEX(Rates!$C$2:$AP$60,MATCH($B26,Rates!$A$2:$A$60,0),39),Limits!$B$9*Assets!$S26),MIN(Limits!$B$9*Assets!$S26,MAX(0,$F26-SUM($I26:AT26)))),IF($E26=1,$F26-$I26,$H26)*INDEX(Rates!$C$2:$AP$60,MATCH($B26,Rates!$A$2:$A$60,0),39)))</f>
      </c>
      <c r="AV26" s="2">
        <f>IF($B26="",0,IF($D26=1,IF(40&lt;=$C26,MIN(IF($E26=1,$F26-$I26,$H26)*INDEX(Rates!$C$2:$AP$60,MATCH($B26,Rates!$A$2:$A$60,0),40),Limits!$B$9*Assets!$S26),MIN(Limits!$B$9*Assets!$S26,MAX(0,$F26-SUM($I26:AU26)))),IF($E26=1,$F26-$I26,$H26)*INDEX(Rates!$C$2:$AP$60,MATCH($B26,Rates!$A$2:$A$60,0),40)))</f>
      </c>
    </row>
    <row r="27" spans="1:48" x14ac:dyDescent="0.25">
      <c r="A27">
        <f>IF(Assets!A27="","",Assets!A27)</f>
      </c>
      <c r="B27">
        <f>Assets!AD27</f>
      </c>
      <c r="C27">
        <f>IF(B27="",0,INDEX(Rates!$B$2:$B$60,MATCH(B27,Rates!$A$2:$A$60,0)))</f>
      </c>
      <c r="D27">
        <f>Assets!X27</f>
      </c>
      <c r="E27">
        <f>IF(AND(D27=1,Assets!J27=1,Assets!K27=0),1,0)</f>
      </c>
      <c r="F27">
        <f>Assets!T27</f>
      </c>
      <c r="G27">
        <f>Assets!AF27+Assets!L27</f>
      </c>
      <c r="H27">
        <f>Assets!M27</f>
      </c>
      <c r="I27" s="2">
        <f>IF($B27="",0,IF($D27=1,IF(1&lt;=$C27,MIN($G27+$H27*INDEX(Rates!$C$2:$AP$60,MATCH($B27,Rates!$A$2:$A$60,0),1),Assets!$Z27),MIN($G27+$H27*INDEX(Rates!$C$2:$AP$60,MATCH($B27,Rates!$A$2:$A$60,0),1),Assets!$Z27)),$G27+$H27*INDEX(Rates!$C$2:$AP$60,MATCH($B27,Rates!$A$2:$A$60,0),1)))</f>
      </c>
      <c r="J27" s="2">
        <f>IF($B27="",0,IF($D27=1,IF(2&lt;=$C27,MIN(IF($E27=1,$F27-$I27,$H27)*INDEX(Rates!$C$2:$AP$60,MATCH($B27,Rates!$A$2:$A$60,0),2),Limits!$B$7*Assets!$S27),MIN(Limits!$B$9*Assets!$S27,MAX(0,$F27-SUM($I27:I27)))),IF($E27=1,$F27-$I27,$H27)*INDEX(Rates!$C$2:$AP$60,MATCH($B27,Rates!$A$2:$A$60,0),2)))</f>
      </c>
      <c r="K27" s="2">
        <f>IF($B27="",0,IF($D27=1,IF(3&lt;=$C27,MIN(IF($E27=1,$F27-$I27,$H27)*INDEX(Rates!$C$2:$AP$60,MATCH($B27,Rates!$A$2:$A$60,0),3),Limits!$B$8*Assets!$S27),MIN(Limits!$B$9*Assets!$S27,MAX(0,$F27-SUM($I27:J27)))),IF($E27=1,$F27-$I27,$H27)*INDEX(Rates!$C$2:$AP$60,MATCH($B27,Rates!$A$2:$A$60,0),3)))</f>
      </c>
      <c r="L27" s="2">
        <f>IF($B27="",0,IF($D27=1,IF(4&lt;=$C27,MIN(IF($E27=1,$F27-$I27,$H27)*INDEX(Rates!$C$2:$AP$60,MATCH($B27,Rates!$A$2:$A$60,0),4),Limits!$B$9*Assets!$S27),MIN(Limits!$B$9*Assets!$S27,MAX(0,$F27-SUM($I27:K27)))),IF($E27=1,$F27-$I27,$H27)*INDEX(Rates!$C$2:$AP$60,MATCH($B27,Rates!$A$2:$A$60,0),4)))</f>
      </c>
      <c r="M27" s="2">
        <f>IF($B27="",0,IF($D27=1,IF(5&lt;=$C27,MIN(IF($E27=1,$F27-$I27,$H27)*INDEX(Rates!$C$2:$AP$60,MATCH($B27,Rates!$A$2:$A$60,0),5),Limits!$B$9*Assets!$S27),MIN(Limits!$B$9*Assets!$S27,MAX(0,$F27-SUM($I27:L27)))),IF($E27=1,$F27-$I27,$H27)*INDEX(Rates!$C$2:$AP$60,MATCH($B27,Rates!$A$2:$A$60,0),5)))</f>
      </c>
      <c r="N27" s="2">
        <f>IF($B27="",0,IF($D27=1,IF(6&lt;=$C27,MIN(IF($E27=1,$F27-$I27,$H27)*INDEX(Rates!$C$2:$AP$60,MATCH($B27,Rates!$A$2:$A$60,0),6),Limits!$B$9*Assets!$S27),MIN(Limits!$B$9*Assets!$S27,MAX(0,$F27-SUM($I27:M27)))),IF($E27=1,$F27-$I27,$H27)*INDEX(Rates!$C$2:$AP$60,MATCH($B27,Rates!$A$2:$A$60,0),6)))</f>
      </c>
      <c r="O27" s="2">
        <f>IF($B27="",0,IF($D27=1,IF(7&lt;=$C27,MIN(IF($E27=1,$F27-$I27,$H27)*INDEX(Rates!$C$2:$AP$60,MATCH($B27,Rates!$A$2:$A$60,0),7),Limits!$B$9*Assets!$S27),MIN(Limits!$B$9*Assets!$S27,MAX(0,$F27-SUM($I27:N27)))),IF($E27=1,$F27-$I27,$H27)*INDEX(Rates!$C$2:$AP$60,MATCH($B27,Rates!$A$2:$A$60,0),7)))</f>
      </c>
      <c r="P27" s="2">
        <f>IF($B27="",0,IF($D27=1,IF(8&lt;=$C27,MIN(IF($E27=1,$F27-$I27,$H27)*INDEX(Rates!$C$2:$AP$60,MATCH($B27,Rates!$A$2:$A$60,0),8),Limits!$B$9*Assets!$S27),MIN(Limits!$B$9*Assets!$S27,MAX(0,$F27-SUM($I27:O27)))),IF($E27=1,$F27-$I27,$H27)*INDEX(Rates!$C$2:$AP$60,MATCH($B27,Rates!$A$2:$A$60,0),8)))</f>
      </c>
      <c r="Q27" s="2">
        <f>IF($B27="",0,IF($D27=1,IF(9&lt;=$C27,MIN(IF($E27=1,$F27-$I27,$H27)*INDEX(Rates!$C$2:$AP$60,MATCH($B27,Rates!$A$2:$A$60,0),9),Limits!$B$9*Assets!$S27),MIN(Limits!$B$9*Assets!$S27,MAX(0,$F27-SUM($I27:P27)))),IF($E27=1,$F27-$I27,$H27)*INDEX(Rates!$C$2:$AP$60,MATCH($B27,Rates!$A$2:$A$60,0),9)))</f>
      </c>
      <c r="R27" s="2">
        <f>IF($B27="",0,IF($D27=1,IF(10&lt;=$C27,MIN(IF($E27=1,$F27-$I27,$H27)*INDEX(Rates!$C$2:$AP$60,MATCH($B27,Rates!$A$2:$A$60,0),10),Limits!$B$9*Assets!$S27),MIN(Limits!$B$9*Assets!$S27,MAX(0,$F27-SUM($I27:Q27)))),IF($E27=1,$F27-$I27,$H27)*INDEX(Rates!$C$2:$AP$60,MATCH($B27,Rates!$A$2:$A$60,0),10)))</f>
      </c>
      <c r="S27" s="2">
        <f>IF($B27="",0,IF($D27=1,IF(11&lt;=$C27,MIN(IF($E27=1,$F27-$I27,$H27)*INDEX(Rates!$C$2:$AP$60,MATCH($B27,Rates!$A$2:$A$60,0),11),Limits!$B$9*Assets!$S27),MIN(Limits!$B$9*Assets!$S27,MAX(0,$F27-SUM($I27:R27)))),IF($E27=1,$F27-$I27,$H27)*INDEX(Rates!$C$2:$AP$60,MATCH($B27,Rates!$A$2:$A$60,0),11)))</f>
      </c>
      <c r="T27" s="2">
        <f>IF($B27="",0,IF($D27=1,IF(12&lt;=$C27,MIN(IF($E27=1,$F27-$I27,$H27)*INDEX(Rates!$C$2:$AP$60,MATCH($B27,Rates!$A$2:$A$60,0),12),Limits!$B$9*Assets!$S27),MIN(Limits!$B$9*Assets!$S27,MAX(0,$F27-SUM($I27:S27)))),IF($E27=1,$F27-$I27,$H27)*INDEX(Rates!$C$2:$AP$60,MATCH($B27,Rates!$A$2:$A$60,0),12)))</f>
      </c>
      <c r="U27" s="2">
        <f>IF($B27="",0,IF($D27=1,IF(13&lt;=$C27,MIN(IF($E27=1,$F27-$I27,$H27)*INDEX(Rates!$C$2:$AP$60,MATCH($B27,Rates!$A$2:$A$60,0),13),Limits!$B$9*Assets!$S27),MIN(Limits!$B$9*Assets!$S27,MAX(0,$F27-SUM($I27:T27)))),IF($E27=1,$F27-$I27,$H27)*INDEX(Rates!$C$2:$AP$60,MATCH($B27,Rates!$A$2:$A$60,0),13)))</f>
      </c>
      <c r="V27" s="2">
        <f>IF($B27="",0,IF($D27=1,IF(14&lt;=$C27,MIN(IF($E27=1,$F27-$I27,$H27)*INDEX(Rates!$C$2:$AP$60,MATCH($B27,Rates!$A$2:$A$60,0),14),Limits!$B$9*Assets!$S27),MIN(Limits!$B$9*Assets!$S27,MAX(0,$F27-SUM($I27:U27)))),IF($E27=1,$F27-$I27,$H27)*INDEX(Rates!$C$2:$AP$60,MATCH($B27,Rates!$A$2:$A$60,0),14)))</f>
      </c>
      <c r="W27" s="2">
        <f>IF($B27="",0,IF($D27=1,IF(15&lt;=$C27,MIN(IF($E27=1,$F27-$I27,$H27)*INDEX(Rates!$C$2:$AP$60,MATCH($B27,Rates!$A$2:$A$60,0),15),Limits!$B$9*Assets!$S27),MIN(Limits!$B$9*Assets!$S27,MAX(0,$F27-SUM($I27:V27)))),IF($E27=1,$F27-$I27,$H27)*INDEX(Rates!$C$2:$AP$60,MATCH($B27,Rates!$A$2:$A$60,0),15)))</f>
      </c>
      <c r="X27" s="2">
        <f>IF($B27="",0,IF($D27=1,IF(16&lt;=$C27,MIN(IF($E27=1,$F27-$I27,$H27)*INDEX(Rates!$C$2:$AP$60,MATCH($B27,Rates!$A$2:$A$60,0),16),Limits!$B$9*Assets!$S27),MIN(Limits!$B$9*Assets!$S27,MAX(0,$F27-SUM($I27:W27)))),IF($E27=1,$F27-$I27,$H27)*INDEX(Rates!$C$2:$AP$60,MATCH($B27,Rates!$A$2:$A$60,0),16)))</f>
      </c>
      <c r="Y27" s="2">
        <f>IF($B27="",0,IF($D27=1,IF(17&lt;=$C27,MIN(IF($E27=1,$F27-$I27,$H27)*INDEX(Rates!$C$2:$AP$60,MATCH($B27,Rates!$A$2:$A$60,0),17),Limits!$B$9*Assets!$S27),MIN(Limits!$B$9*Assets!$S27,MAX(0,$F27-SUM($I27:X27)))),IF($E27=1,$F27-$I27,$H27)*INDEX(Rates!$C$2:$AP$60,MATCH($B27,Rates!$A$2:$A$60,0),17)))</f>
      </c>
      <c r="Z27" s="2">
        <f>IF($B27="",0,IF($D27=1,IF(18&lt;=$C27,MIN(IF($E27=1,$F27-$I27,$H27)*INDEX(Rates!$C$2:$AP$60,MATCH($B27,Rates!$A$2:$A$60,0),18),Limits!$B$9*Assets!$S27),MIN(Limits!$B$9*Assets!$S27,MAX(0,$F27-SUM($I27:Y27)))),IF($E27=1,$F27-$I27,$H27)*INDEX(Rates!$C$2:$AP$60,MATCH($B27,Rates!$A$2:$A$60,0),18)))</f>
      </c>
      <c r="AA27" s="2">
        <f>IF($B27="",0,IF($D27=1,IF(19&lt;=$C27,MIN(IF($E27=1,$F27-$I27,$H27)*INDEX(Rates!$C$2:$AP$60,MATCH($B27,Rates!$A$2:$A$60,0),19),Limits!$B$9*Assets!$S27),MIN(Limits!$B$9*Assets!$S27,MAX(0,$F27-SUM($I27:Z27)))),IF($E27=1,$F27-$I27,$H27)*INDEX(Rates!$C$2:$AP$60,MATCH($B27,Rates!$A$2:$A$60,0),19)))</f>
      </c>
      <c r="AB27" s="2">
        <f>IF($B27="",0,IF($D27=1,IF(20&lt;=$C27,MIN(IF($E27=1,$F27-$I27,$H27)*INDEX(Rates!$C$2:$AP$60,MATCH($B27,Rates!$A$2:$A$60,0),20),Limits!$B$9*Assets!$S27),MIN(Limits!$B$9*Assets!$S27,MAX(0,$F27-SUM($I27:AA27)))),IF($E27=1,$F27-$I27,$H27)*INDEX(Rates!$C$2:$AP$60,MATCH($B27,Rates!$A$2:$A$60,0),20)))</f>
      </c>
      <c r="AC27" s="2">
        <f>IF($B27="",0,IF($D27=1,IF(21&lt;=$C27,MIN(IF($E27=1,$F27-$I27,$H27)*INDEX(Rates!$C$2:$AP$60,MATCH($B27,Rates!$A$2:$A$60,0),21),Limits!$B$9*Assets!$S27),MIN(Limits!$B$9*Assets!$S27,MAX(0,$F27-SUM($I27:AB27)))),IF($E27=1,$F27-$I27,$H27)*INDEX(Rates!$C$2:$AP$60,MATCH($B27,Rates!$A$2:$A$60,0),21)))</f>
      </c>
      <c r="AD27" s="2">
        <f>IF($B27="",0,IF($D27=1,IF(22&lt;=$C27,MIN(IF($E27=1,$F27-$I27,$H27)*INDEX(Rates!$C$2:$AP$60,MATCH($B27,Rates!$A$2:$A$60,0),22),Limits!$B$9*Assets!$S27),MIN(Limits!$B$9*Assets!$S27,MAX(0,$F27-SUM($I27:AC27)))),IF($E27=1,$F27-$I27,$H27)*INDEX(Rates!$C$2:$AP$60,MATCH($B27,Rates!$A$2:$A$60,0),22)))</f>
      </c>
      <c r="AE27" s="2">
        <f>IF($B27="",0,IF($D27=1,IF(23&lt;=$C27,MIN(IF($E27=1,$F27-$I27,$H27)*INDEX(Rates!$C$2:$AP$60,MATCH($B27,Rates!$A$2:$A$60,0),23),Limits!$B$9*Assets!$S27),MIN(Limits!$B$9*Assets!$S27,MAX(0,$F27-SUM($I27:AD27)))),IF($E27=1,$F27-$I27,$H27)*INDEX(Rates!$C$2:$AP$60,MATCH($B27,Rates!$A$2:$A$60,0),23)))</f>
      </c>
      <c r="AF27" s="2">
        <f>IF($B27="",0,IF($D27=1,IF(24&lt;=$C27,MIN(IF($E27=1,$F27-$I27,$H27)*INDEX(Rates!$C$2:$AP$60,MATCH($B27,Rates!$A$2:$A$60,0),24),Limits!$B$9*Assets!$S27),MIN(Limits!$B$9*Assets!$S27,MAX(0,$F27-SUM($I27:AE27)))),IF($E27=1,$F27-$I27,$H27)*INDEX(Rates!$C$2:$AP$60,MATCH($B27,Rates!$A$2:$A$60,0),24)))</f>
      </c>
      <c r="AG27" s="2">
        <f>IF($B27="",0,IF($D27=1,IF(25&lt;=$C27,MIN(IF($E27=1,$F27-$I27,$H27)*INDEX(Rates!$C$2:$AP$60,MATCH($B27,Rates!$A$2:$A$60,0),25),Limits!$B$9*Assets!$S27),MIN(Limits!$B$9*Assets!$S27,MAX(0,$F27-SUM($I27:AF27)))),IF($E27=1,$F27-$I27,$H27)*INDEX(Rates!$C$2:$AP$60,MATCH($B27,Rates!$A$2:$A$60,0),25)))</f>
      </c>
      <c r="AH27" s="2">
        <f>IF($B27="",0,IF($D27=1,IF(26&lt;=$C27,MIN(IF($E27=1,$F27-$I27,$H27)*INDEX(Rates!$C$2:$AP$60,MATCH($B27,Rates!$A$2:$A$60,0),26),Limits!$B$9*Assets!$S27),MIN(Limits!$B$9*Assets!$S27,MAX(0,$F27-SUM($I27:AG27)))),IF($E27=1,$F27-$I27,$H27)*INDEX(Rates!$C$2:$AP$60,MATCH($B27,Rates!$A$2:$A$60,0),26)))</f>
      </c>
      <c r="AI27" s="2">
        <f>IF($B27="",0,IF($D27=1,IF(27&lt;=$C27,MIN(IF($E27=1,$F27-$I27,$H27)*INDEX(Rates!$C$2:$AP$60,MATCH($B27,Rates!$A$2:$A$60,0),27),Limits!$B$9*Assets!$S27),MIN(Limits!$B$9*Assets!$S27,MAX(0,$F27-SUM($I27:AH27)))),IF($E27=1,$F27-$I27,$H27)*INDEX(Rates!$C$2:$AP$60,MATCH($B27,Rates!$A$2:$A$60,0),27)))</f>
      </c>
      <c r="AJ27" s="2">
        <f>IF($B27="",0,IF($D27=1,IF(28&lt;=$C27,MIN(IF($E27=1,$F27-$I27,$H27)*INDEX(Rates!$C$2:$AP$60,MATCH($B27,Rates!$A$2:$A$60,0),28),Limits!$B$9*Assets!$S27),MIN(Limits!$B$9*Assets!$S27,MAX(0,$F27-SUM($I27:AI27)))),IF($E27=1,$F27-$I27,$H27)*INDEX(Rates!$C$2:$AP$60,MATCH($B27,Rates!$A$2:$A$60,0),28)))</f>
      </c>
      <c r="AK27" s="2">
        <f>IF($B27="",0,IF($D27=1,IF(29&lt;=$C27,MIN(IF($E27=1,$F27-$I27,$H27)*INDEX(Rates!$C$2:$AP$60,MATCH($B27,Rates!$A$2:$A$60,0),29),Limits!$B$9*Assets!$S27),MIN(Limits!$B$9*Assets!$S27,MAX(0,$F27-SUM($I27:AJ27)))),IF($E27=1,$F27-$I27,$H27)*INDEX(Rates!$C$2:$AP$60,MATCH($B27,Rates!$A$2:$A$60,0),29)))</f>
      </c>
      <c r="AL27" s="2">
        <f>IF($B27="",0,IF($D27=1,IF(30&lt;=$C27,MIN(IF($E27=1,$F27-$I27,$H27)*INDEX(Rates!$C$2:$AP$60,MATCH($B27,Rates!$A$2:$A$60,0),30),Limits!$B$9*Assets!$S27),MIN(Limits!$B$9*Assets!$S27,MAX(0,$F27-SUM($I27:AK27)))),IF($E27=1,$F27-$I27,$H27)*INDEX(Rates!$C$2:$AP$60,MATCH($B27,Rates!$A$2:$A$60,0),30)))</f>
      </c>
      <c r="AM27" s="2">
        <f>IF($B27="",0,IF($D27=1,IF(31&lt;=$C27,MIN(IF($E27=1,$F27-$I27,$H27)*INDEX(Rates!$C$2:$AP$60,MATCH($B27,Rates!$A$2:$A$60,0),31),Limits!$B$9*Assets!$S27),MIN(Limits!$B$9*Assets!$S27,MAX(0,$F27-SUM($I27:AL27)))),IF($E27=1,$F27-$I27,$H27)*INDEX(Rates!$C$2:$AP$60,MATCH($B27,Rates!$A$2:$A$60,0),31)))</f>
      </c>
      <c r="AN27" s="2">
        <f>IF($B27="",0,IF($D27=1,IF(32&lt;=$C27,MIN(IF($E27=1,$F27-$I27,$H27)*INDEX(Rates!$C$2:$AP$60,MATCH($B27,Rates!$A$2:$A$60,0),32),Limits!$B$9*Assets!$S27),MIN(Limits!$B$9*Assets!$S27,MAX(0,$F27-SUM($I27:AM27)))),IF($E27=1,$F27-$I27,$H27)*INDEX(Rates!$C$2:$AP$60,MATCH($B27,Rates!$A$2:$A$60,0),32)))</f>
      </c>
      <c r="AO27" s="2">
        <f>IF($B27="",0,IF($D27=1,IF(33&lt;=$C27,MIN(IF($E27=1,$F27-$I27,$H27)*INDEX(Rates!$C$2:$AP$60,MATCH($B27,Rates!$A$2:$A$60,0),33),Limits!$B$9*Assets!$S27),MIN(Limits!$B$9*Assets!$S27,MAX(0,$F27-SUM($I27:AN27)))),IF($E27=1,$F27-$I27,$H27)*INDEX(Rates!$C$2:$AP$60,MATCH($B27,Rates!$A$2:$A$60,0),33)))</f>
      </c>
      <c r="AP27" s="2">
        <f>IF($B27="",0,IF($D27=1,IF(34&lt;=$C27,MIN(IF($E27=1,$F27-$I27,$H27)*INDEX(Rates!$C$2:$AP$60,MATCH($B27,Rates!$A$2:$A$60,0),34),Limits!$B$9*Assets!$S27),MIN(Limits!$B$9*Assets!$S27,MAX(0,$F27-SUM($I27:AO27)))),IF($E27=1,$F27-$I27,$H27)*INDEX(Rates!$C$2:$AP$60,MATCH($B27,Rates!$A$2:$A$60,0),34)))</f>
      </c>
      <c r="AQ27" s="2">
        <f>IF($B27="",0,IF($D27=1,IF(35&lt;=$C27,MIN(IF($E27=1,$F27-$I27,$H27)*INDEX(Rates!$C$2:$AP$60,MATCH($B27,Rates!$A$2:$A$60,0),35),Limits!$B$9*Assets!$S27),MIN(Limits!$B$9*Assets!$S27,MAX(0,$F27-SUM($I27:AP27)))),IF($E27=1,$F27-$I27,$H27)*INDEX(Rates!$C$2:$AP$60,MATCH($B27,Rates!$A$2:$A$60,0),35)))</f>
      </c>
      <c r="AR27" s="2">
        <f>IF($B27="",0,IF($D27=1,IF(36&lt;=$C27,MIN(IF($E27=1,$F27-$I27,$H27)*INDEX(Rates!$C$2:$AP$60,MATCH($B27,Rates!$A$2:$A$60,0),36),Limits!$B$9*Assets!$S27),MIN(Limits!$B$9*Assets!$S27,MAX(0,$F27-SUM($I27:AQ27)))),IF($E27=1,$F27-$I27,$H27)*INDEX(Rates!$C$2:$AP$60,MATCH($B27,Rates!$A$2:$A$60,0),36)))</f>
      </c>
      <c r="AS27" s="2">
        <f>IF($B27="",0,IF($D27=1,IF(37&lt;=$C27,MIN(IF($E27=1,$F27-$I27,$H27)*INDEX(Rates!$C$2:$AP$60,MATCH($B27,Rates!$A$2:$A$60,0),37),Limits!$B$9*Assets!$S27),MIN(Limits!$B$9*Assets!$S27,MAX(0,$F27-SUM($I27:AR27)))),IF($E27=1,$F27-$I27,$H27)*INDEX(Rates!$C$2:$AP$60,MATCH($B27,Rates!$A$2:$A$60,0),37)))</f>
      </c>
      <c r="AT27" s="2">
        <f>IF($B27="",0,IF($D27=1,IF(38&lt;=$C27,MIN(IF($E27=1,$F27-$I27,$H27)*INDEX(Rates!$C$2:$AP$60,MATCH($B27,Rates!$A$2:$A$60,0),38),Limits!$B$9*Assets!$S27),MIN(Limits!$B$9*Assets!$S27,MAX(0,$F27-SUM($I27:AS27)))),IF($E27=1,$F27-$I27,$H27)*INDEX(Rates!$C$2:$AP$60,MATCH($B27,Rates!$A$2:$A$60,0),38)))</f>
      </c>
      <c r="AU27" s="2">
        <f>IF($B27="",0,IF($D27=1,IF(39&lt;=$C27,MIN(IF($E27=1,$F27-$I27,$H27)*INDEX(Rates!$C$2:$AP$60,MATCH($B27,Rates!$A$2:$A$60,0),39),Limits!$B$9*Assets!$S27),MIN(Limits!$B$9*Assets!$S27,MAX(0,$F27-SUM($I27:AT27)))),IF($E27=1,$F27-$I27,$H27)*INDEX(Rates!$C$2:$AP$60,MATCH($B27,Rates!$A$2:$A$60,0),39)))</f>
      </c>
      <c r="AV27" s="2">
        <f>IF($B27="",0,IF($D27=1,IF(40&lt;=$C27,MIN(IF($E27=1,$F27-$I27,$H27)*INDEX(Rates!$C$2:$AP$60,MATCH($B27,Rates!$A$2:$A$60,0),40),Limits!$B$9*Assets!$S27),MIN(Limits!$B$9*Assets!$S27,MAX(0,$F27-SUM($I27:AU27)))),IF($E27=1,$F27-$I27,$H27)*INDEX(Rates!$C$2:$AP$60,MATCH($B27,Rates!$A$2:$A$60,0),40)))</f>
      </c>
    </row>
    <row r="28" spans="1:48" x14ac:dyDescent="0.25">
      <c r="A28">
        <f>IF(Assets!A28="","",Assets!A28)</f>
      </c>
      <c r="B28">
        <f>Assets!AD28</f>
      </c>
      <c r="C28">
        <f>IF(B28="",0,INDEX(Rates!$B$2:$B$60,MATCH(B28,Rates!$A$2:$A$60,0)))</f>
      </c>
      <c r="D28">
        <f>Assets!X28</f>
      </c>
      <c r="E28">
        <f>IF(AND(D28=1,Assets!J28=1,Assets!K28=0),1,0)</f>
      </c>
      <c r="F28">
        <f>Assets!T28</f>
      </c>
      <c r="G28">
        <f>Assets!AF28+Assets!L28</f>
      </c>
      <c r="H28">
        <f>Assets!M28</f>
      </c>
      <c r="I28" s="2">
        <f>IF($B28="",0,IF($D28=1,IF(1&lt;=$C28,MIN($G28+$H28*INDEX(Rates!$C$2:$AP$60,MATCH($B28,Rates!$A$2:$A$60,0),1),Assets!$Z28),MIN($G28+$H28*INDEX(Rates!$C$2:$AP$60,MATCH($B28,Rates!$A$2:$A$60,0),1),Assets!$Z28)),$G28+$H28*INDEX(Rates!$C$2:$AP$60,MATCH($B28,Rates!$A$2:$A$60,0),1)))</f>
      </c>
      <c r="J28" s="2">
        <f>IF($B28="",0,IF($D28=1,IF(2&lt;=$C28,MIN(IF($E28=1,$F28-$I28,$H28)*INDEX(Rates!$C$2:$AP$60,MATCH($B28,Rates!$A$2:$A$60,0),2),Limits!$B$7*Assets!$S28),MIN(Limits!$B$9*Assets!$S28,MAX(0,$F28-SUM($I28:I28)))),IF($E28=1,$F28-$I28,$H28)*INDEX(Rates!$C$2:$AP$60,MATCH($B28,Rates!$A$2:$A$60,0),2)))</f>
      </c>
      <c r="K28" s="2">
        <f>IF($B28="",0,IF($D28=1,IF(3&lt;=$C28,MIN(IF($E28=1,$F28-$I28,$H28)*INDEX(Rates!$C$2:$AP$60,MATCH($B28,Rates!$A$2:$A$60,0),3),Limits!$B$8*Assets!$S28),MIN(Limits!$B$9*Assets!$S28,MAX(0,$F28-SUM($I28:J28)))),IF($E28=1,$F28-$I28,$H28)*INDEX(Rates!$C$2:$AP$60,MATCH($B28,Rates!$A$2:$A$60,0),3)))</f>
      </c>
      <c r="L28" s="2">
        <f>IF($B28="",0,IF($D28=1,IF(4&lt;=$C28,MIN(IF($E28=1,$F28-$I28,$H28)*INDEX(Rates!$C$2:$AP$60,MATCH($B28,Rates!$A$2:$A$60,0),4),Limits!$B$9*Assets!$S28),MIN(Limits!$B$9*Assets!$S28,MAX(0,$F28-SUM($I28:K28)))),IF($E28=1,$F28-$I28,$H28)*INDEX(Rates!$C$2:$AP$60,MATCH($B28,Rates!$A$2:$A$60,0),4)))</f>
      </c>
      <c r="M28" s="2">
        <f>IF($B28="",0,IF($D28=1,IF(5&lt;=$C28,MIN(IF($E28=1,$F28-$I28,$H28)*INDEX(Rates!$C$2:$AP$60,MATCH($B28,Rates!$A$2:$A$60,0),5),Limits!$B$9*Assets!$S28),MIN(Limits!$B$9*Assets!$S28,MAX(0,$F28-SUM($I28:L28)))),IF($E28=1,$F28-$I28,$H28)*INDEX(Rates!$C$2:$AP$60,MATCH($B28,Rates!$A$2:$A$60,0),5)))</f>
      </c>
      <c r="N28" s="2">
        <f>IF($B28="",0,IF($D28=1,IF(6&lt;=$C28,MIN(IF($E28=1,$F28-$I28,$H28)*INDEX(Rates!$C$2:$AP$60,MATCH($B28,Rates!$A$2:$A$60,0),6),Limits!$B$9*Assets!$S28),MIN(Limits!$B$9*Assets!$S28,MAX(0,$F28-SUM($I28:M28)))),IF($E28=1,$F28-$I28,$H28)*INDEX(Rates!$C$2:$AP$60,MATCH($B28,Rates!$A$2:$A$60,0),6)))</f>
      </c>
      <c r="O28" s="2">
        <f>IF($B28="",0,IF($D28=1,IF(7&lt;=$C28,MIN(IF($E28=1,$F28-$I28,$H28)*INDEX(Rates!$C$2:$AP$60,MATCH($B28,Rates!$A$2:$A$60,0),7),Limits!$B$9*Assets!$S28),MIN(Limits!$B$9*Assets!$S28,MAX(0,$F28-SUM($I28:N28)))),IF($E28=1,$F28-$I28,$H28)*INDEX(Rates!$C$2:$AP$60,MATCH($B28,Rates!$A$2:$A$60,0),7)))</f>
      </c>
      <c r="P28" s="2">
        <f>IF($B28="",0,IF($D28=1,IF(8&lt;=$C28,MIN(IF($E28=1,$F28-$I28,$H28)*INDEX(Rates!$C$2:$AP$60,MATCH($B28,Rates!$A$2:$A$60,0),8),Limits!$B$9*Assets!$S28),MIN(Limits!$B$9*Assets!$S28,MAX(0,$F28-SUM($I28:O28)))),IF($E28=1,$F28-$I28,$H28)*INDEX(Rates!$C$2:$AP$60,MATCH($B28,Rates!$A$2:$A$60,0),8)))</f>
      </c>
      <c r="Q28" s="2">
        <f>IF($B28="",0,IF($D28=1,IF(9&lt;=$C28,MIN(IF($E28=1,$F28-$I28,$H28)*INDEX(Rates!$C$2:$AP$60,MATCH($B28,Rates!$A$2:$A$60,0),9),Limits!$B$9*Assets!$S28),MIN(Limits!$B$9*Assets!$S28,MAX(0,$F28-SUM($I28:P28)))),IF($E28=1,$F28-$I28,$H28)*INDEX(Rates!$C$2:$AP$60,MATCH($B28,Rates!$A$2:$A$60,0),9)))</f>
      </c>
      <c r="R28" s="2">
        <f>IF($B28="",0,IF($D28=1,IF(10&lt;=$C28,MIN(IF($E28=1,$F28-$I28,$H28)*INDEX(Rates!$C$2:$AP$60,MATCH($B28,Rates!$A$2:$A$60,0),10),Limits!$B$9*Assets!$S28),MIN(Limits!$B$9*Assets!$S28,MAX(0,$F28-SUM($I28:Q28)))),IF($E28=1,$F28-$I28,$H28)*INDEX(Rates!$C$2:$AP$60,MATCH($B28,Rates!$A$2:$A$60,0),10)))</f>
      </c>
      <c r="S28" s="2">
        <f>IF($B28="",0,IF($D28=1,IF(11&lt;=$C28,MIN(IF($E28=1,$F28-$I28,$H28)*INDEX(Rates!$C$2:$AP$60,MATCH($B28,Rates!$A$2:$A$60,0),11),Limits!$B$9*Assets!$S28),MIN(Limits!$B$9*Assets!$S28,MAX(0,$F28-SUM($I28:R28)))),IF($E28=1,$F28-$I28,$H28)*INDEX(Rates!$C$2:$AP$60,MATCH($B28,Rates!$A$2:$A$60,0),11)))</f>
      </c>
      <c r="T28" s="2">
        <f>IF($B28="",0,IF($D28=1,IF(12&lt;=$C28,MIN(IF($E28=1,$F28-$I28,$H28)*INDEX(Rates!$C$2:$AP$60,MATCH($B28,Rates!$A$2:$A$60,0),12),Limits!$B$9*Assets!$S28),MIN(Limits!$B$9*Assets!$S28,MAX(0,$F28-SUM($I28:S28)))),IF($E28=1,$F28-$I28,$H28)*INDEX(Rates!$C$2:$AP$60,MATCH($B28,Rates!$A$2:$A$60,0),12)))</f>
      </c>
      <c r="U28" s="2">
        <f>IF($B28="",0,IF($D28=1,IF(13&lt;=$C28,MIN(IF($E28=1,$F28-$I28,$H28)*INDEX(Rates!$C$2:$AP$60,MATCH($B28,Rates!$A$2:$A$60,0),13),Limits!$B$9*Assets!$S28),MIN(Limits!$B$9*Assets!$S28,MAX(0,$F28-SUM($I28:T28)))),IF($E28=1,$F28-$I28,$H28)*INDEX(Rates!$C$2:$AP$60,MATCH($B28,Rates!$A$2:$A$60,0),13)))</f>
      </c>
      <c r="V28" s="2">
        <f>IF($B28="",0,IF($D28=1,IF(14&lt;=$C28,MIN(IF($E28=1,$F28-$I28,$H28)*INDEX(Rates!$C$2:$AP$60,MATCH($B28,Rates!$A$2:$A$60,0),14),Limits!$B$9*Assets!$S28),MIN(Limits!$B$9*Assets!$S28,MAX(0,$F28-SUM($I28:U28)))),IF($E28=1,$F28-$I28,$H28)*INDEX(Rates!$C$2:$AP$60,MATCH($B28,Rates!$A$2:$A$60,0),14)))</f>
      </c>
      <c r="W28" s="2">
        <f>IF($B28="",0,IF($D28=1,IF(15&lt;=$C28,MIN(IF($E28=1,$F28-$I28,$H28)*INDEX(Rates!$C$2:$AP$60,MATCH($B28,Rates!$A$2:$A$60,0),15),Limits!$B$9*Assets!$S28),MIN(Limits!$B$9*Assets!$S28,MAX(0,$F28-SUM($I28:V28)))),IF($E28=1,$F28-$I28,$H28)*INDEX(Rates!$C$2:$AP$60,MATCH($B28,Rates!$A$2:$A$60,0),15)))</f>
      </c>
      <c r="X28" s="2">
        <f>IF($B28="",0,IF($D28=1,IF(16&lt;=$C28,MIN(IF($E28=1,$F28-$I28,$H28)*INDEX(Rates!$C$2:$AP$60,MATCH($B28,Rates!$A$2:$A$60,0),16),Limits!$B$9*Assets!$S28),MIN(Limits!$B$9*Assets!$S28,MAX(0,$F28-SUM($I28:W28)))),IF($E28=1,$F28-$I28,$H28)*INDEX(Rates!$C$2:$AP$60,MATCH($B28,Rates!$A$2:$A$60,0),16)))</f>
      </c>
      <c r="Y28" s="2">
        <f>IF($B28="",0,IF($D28=1,IF(17&lt;=$C28,MIN(IF($E28=1,$F28-$I28,$H28)*INDEX(Rates!$C$2:$AP$60,MATCH($B28,Rates!$A$2:$A$60,0),17),Limits!$B$9*Assets!$S28),MIN(Limits!$B$9*Assets!$S28,MAX(0,$F28-SUM($I28:X28)))),IF($E28=1,$F28-$I28,$H28)*INDEX(Rates!$C$2:$AP$60,MATCH($B28,Rates!$A$2:$A$60,0),17)))</f>
      </c>
      <c r="Z28" s="2">
        <f>IF($B28="",0,IF($D28=1,IF(18&lt;=$C28,MIN(IF($E28=1,$F28-$I28,$H28)*INDEX(Rates!$C$2:$AP$60,MATCH($B28,Rates!$A$2:$A$60,0),18),Limits!$B$9*Assets!$S28),MIN(Limits!$B$9*Assets!$S28,MAX(0,$F28-SUM($I28:Y28)))),IF($E28=1,$F28-$I28,$H28)*INDEX(Rates!$C$2:$AP$60,MATCH($B28,Rates!$A$2:$A$60,0),18)))</f>
      </c>
      <c r="AA28" s="2">
        <f>IF($B28="",0,IF($D28=1,IF(19&lt;=$C28,MIN(IF($E28=1,$F28-$I28,$H28)*INDEX(Rates!$C$2:$AP$60,MATCH($B28,Rates!$A$2:$A$60,0),19),Limits!$B$9*Assets!$S28),MIN(Limits!$B$9*Assets!$S28,MAX(0,$F28-SUM($I28:Z28)))),IF($E28=1,$F28-$I28,$H28)*INDEX(Rates!$C$2:$AP$60,MATCH($B28,Rates!$A$2:$A$60,0),19)))</f>
      </c>
      <c r="AB28" s="2">
        <f>IF($B28="",0,IF($D28=1,IF(20&lt;=$C28,MIN(IF($E28=1,$F28-$I28,$H28)*INDEX(Rates!$C$2:$AP$60,MATCH($B28,Rates!$A$2:$A$60,0),20),Limits!$B$9*Assets!$S28),MIN(Limits!$B$9*Assets!$S28,MAX(0,$F28-SUM($I28:AA28)))),IF($E28=1,$F28-$I28,$H28)*INDEX(Rates!$C$2:$AP$60,MATCH($B28,Rates!$A$2:$A$60,0),20)))</f>
      </c>
      <c r="AC28" s="2">
        <f>IF($B28="",0,IF($D28=1,IF(21&lt;=$C28,MIN(IF($E28=1,$F28-$I28,$H28)*INDEX(Rates!$C$2:$AP$60,MATCH($B28,Rates!$A$2:$A$60,0),21),Limits!$B$9*Assets!$S28),MIN(Limits!$B$9*Assets!$S28,MAX(0,$F28-SUM($I28:AB28)))),IF($E28=1,$F28-$I28,$H28)*INDEX(Rates!$C$2:$AP$60,MATCH($B28,Rates!$A$2:$A$60,0),21)))</f>
      </c>
      <c r="AD28" s="2">
        <f>IF($B28="",0,IF($D28=1,IF(22&lt;=$C28,MIN(IF($E28=1,$F28-$I28,$H28)*INDEX(Rates!$C$2:$AP$60,MATCH($B28,Rates!$A$2:$A$60,0),22),Limits!$B$9*Assets!$S28),MIN(Limits!$B$9*Assets!$S28,MAX(0,$F28-SUM($I28:AC28)))),IF($E28=1,$F28-$I28,$H28)*INDEX(Rates!$C$2:$AP$60,MATCH($B28,Rates!$A$2:$A$60,0),22)))</f>
      </c>
      <c r="AE28" s="2">
        <f>IF($B28="",0,IF($D28=1,IF(23&lt;=$C28,MIN(IF($E28=1,$F28-$I28,$H28)*INDEX(Rates!$C$2:$AP$60,MATCH($B28,Rates!$A$2:$A$60,0),23),Limits!$B$9*Assets!$S28),MIN(Limits!$B$9*Assets!$S28,MAX(0,$F28-SUM($I28:AD28)))),IF($E28=1,$F28-$I28,$H28)*INDEX(Rates!$C$2:$AP$60,MATCH($B28,Rates!$A$2:$A$60,0),23)))</f>
      </c>
      <c r="AF28" s="2">
        <f>IF($B28="",0,IF($D28=1,IF(24&lt;=$C28,MIN(IF($E28=1,$F28-$I28,$H28)*INDEX(Rates!$C$2:$AP$60,MATCH($B28,Rates!$A$2:$A$60,0),24),Limits!$B$9*Assets!$S28),MIN(Limits!$B$9*Assets!$S28,MAX(0,$F28-SUM($I28:AE28)))),IF($E28=1,$F28-$I28,$H28)*INDEX(Rates!$C$2:$AP$60,MATCH($B28,Rates!$A$2:$A$60,0),24)))</f>
      </c>
      <c r="AG28" s="2">
        <f>IF($B28="",0,IF($D28=1,IF(25&lt;=$C28,MIN(IF($E28=1,$F28-$I28,$H28)*INDEX(Rates!$C$2:$AP$60,MATCH($B28,Rates!$A$2:$A$60,0),25),Limits!$B$9*Assets!$S28),MIN(Limits!$B$9*Assets!$S28,MAX(0,$F28-SUM($I28:AF28)))),IF($E28=1,$F28-$I28,$H28)*INDEX(Rates!$C$2:$AP$60,MATCH($B28,Rates!$A$2:$A$60,0),25)))</f>
      </c>
      <c r="AH28" s="2">
        <f>IF($B28="",0,IF($D28=1,IF(26&lt;=$C28,MIN(IF($E28=1,$F28-$I28,$H28)*INDEX(Rates!$C$2:$AP$60,MATCH($B28,Rates!$A$2:$A$60,0),26),Limits!$B$9*Assets!$S28),MIN(Limits!$B$9*Assets!$S28,MAX(0,$F28-SUM($I28:AG28)))),IF($E28=1,$F28-$I28,$H28)*INDEX(Rates!$C$2:$AP$60,MATCH($B28,Rates!$A$2:$A$60,0),26)))</f>
      </c>
      <c r="AI28" s="2">
        <f>IF($B28="",0,IF($D28=1,IF(27&lt;=$C28,MIN(IF($E28=1,$F28-$I28,$H28)*INDEX(Rates!$C$2:$AP$60,MATCH($B28,Rates!$A$2:$A$60,0),27),Limits!$B$9*Assets!$S28),MIN(Limits!$B$9*Assets!$S28,MAX(0,$F28-SUM($I28:AH28)))),IF($E28=1,$F28-$I28,$H28)*INDEX(Rates!$C$2:$AP$60,MATCH($B28,Rates!$A$2:$A$60,0),27)))</f>
      </c>
      <c r="AJ28" s="2">
        <f>IF($B28="",0,IF($D28=1,IF(28&lt;=$C28,MIN(IF($E28=1,$F28-$I28,$H28)*INDEX(Rates!$C$2:$AP$60,MATCH($B28,Rates!$A$2:$A$60,0),28),Limits!$B$9*Assets!$S28),MIN(Limits!$B$9*Assets!$S28,MAX(0,$F28-SUM($I28:AI28)))),IF($E28=1,$F28-$I28,$H28)*INDEX(Rates!$C$2:$AP$60,MATCH($B28,Rates!$A$2:$A$60,0),28)))</f>
      </c>
      <c r="AK28" s="2">
        <f>IF($B28="",0,IF($D28=1,IF(29&lt;=$C28,MIN(IF($E28=1,$F28-$I28,$H28)*INDEX(Rates!$C$2:$AP$60,MATCH($B28,Rates!$A$2:$A$60,0),29),Limits!$B$9*Assets!$S28),MIN(Limits!$B$9*Assets!$S28,MAX(0,$F28-SUM($I28:AJ28)))),IF($E28=1,$F28-$I28,$H28)*INDEX(Rates!$C$2:$AP$60,MATCH($B28,Rates!$A$2:$A$60,0),29)))</f>
      </c>
      <c r="AL28" s="2">
        <f>IF($B28="",0,IF($D28=1,IF(30&lt;=$C28,MIN(IF($E28=1,$F28-$I28,$H28)*INDEX(Rates!$C$2:$AP$60,MATCH($B28,Rates!$A$2:$A$60,0),30),Limits!$B$9*Assets!$S28),MIN(Limits!$B$9*Assets!$S28,MAX(0,$F28-SUM($I28:AK28)))),IF($E28=1,$F28-$I28,$H28)*INDEX(Rates!$C$2:$AP$60,MATCH($B28,Rates!$A$2:$A$60,0),30)))</f>
      </c>
      <c r="AM28" s="2">
        <f>IF($B28="",0,IF($D28=1,IF(31&lt;=$C28,MIN(IF($E28=1,$F28-$I28,$H28)*INDEX(Rates!$C$2:$AP$60,MATCH($B28,Rates!$A$2:$A$60,0),31),Limits!$B$9*Assets!$S28),MIN(Limits!$B$9*Assets!$S28,MAX(0,$F28-SUM($I28:AL28)))),IF($E28=1,$F28-$I28,$H28)*INDEX(Rates!$C$2:$AP$60,MATCH($B28,Rates!$A$2:$A$60,0),31)))</f>
      </c>
      <c r="AN28" s="2">
        <f>IF($B28="",0,IF($D28=1,IF(32&lt;=$C28,MIN(IF($E28=1,$F28-$I28,$H28)*INDEX(Rates!$C$2:$AP$60,MATCH($B28,Rates!$A$2:$A$60,0),32),Limits!$B$9*Assets!$S28),MIN(Limits!$B$9*Assets!$S28,MAX(0,$F28-SUM($I28:AM28)))),IF($E28=1,$F28-$I28,$H28)*INDEX(Rates!$C$2:$AP$60,MATCH($B28,Rates!$A$2:$A$60,0),32)))</f>
      </c>
      <c r="AO28" s="2">
        <f>IF($B28="",0,IF($D28=1,IF(33&lt;=$C28,MIN(IF($E28=1,$F28-$I28,$H28)*INDEX(Rates!$C$2:$AP$60,MATCH($B28,Rates!$A$2:$A$60,0),33),Limits!$B$9*Assets!$S28),MIN(Limits!$B$9*Assets!$S28,MAX(0,$F28-SUM($I28:AN28)))),IF($E28=1,$F28-$I28,$H28)*INDEX(Rates!$C$2:$AP$60,MATCH($B28,Rates!$A$2:$A$60,0),33)))</f>
      </c>
      <c r="AP28" s="2">
        <f>IF($B28="",0,IF($D28=1,IF(34&lt;=$C28,MIN(IF($E28=1,$F28-$I28,$H28)*INDEX(Rates!$C$2:$AP$60,MATCH($B28,Rates!$A$2:$A$60,0),34),Limits!$B$9*Assets!$S28),MIN(Limits!$B$9*Assets!$S28,MAX(0,$F28-SUM($I28:AO28)))),IF($E28=1,$F28-$I28,$H28)*INDEX(Rates!$C$2:$AP$60,MATCH($B28,Rates!$A$2:$A$60,0),34)))</f>
      </c>
      <c r="AQ28" s="2">
        <f>IF($B28="",0,IF($D28=1,IF(35&lt;=$C28,MIN(IF($E28=1,$F28-$I28,$H28)*INDEX(Rates!$C$2:$AP$60,MATCH($B28,Rates!$A$2:$A$60,0),35),Limits!$B$9*Assets!$S28),MIN(Limits!$B$9*Assets!$S28,MAX(0,$F28-SUM($I28:AP28)))),IF($E28=1,$F28-$I28,$H28)*INDEX(Rates!$C$2:$AP$60,MATCH($B28,Rates!$A$2:$A$60,0),35)))</f>
      </c>
      <c r="AR28" s="2">
        <f>IF($B28="",0,IF($D28=1,IF(36&lt;=$C28,MIN(IF($E28=1,$F28-$I28,$H28)*INDEX(Rates!$C$2:$AP$60,MATCH($B28,Rates!$A$2:$A$60,0),36),Limits!$B$9*Assets!$S28),MIN(Limits!$B$9*Assets!$S28,MAX(0,$F28-SUM($I28:AQ28)))),IF($E28=1,$F28-$I28,$H28)*INDEX(Rates!$C$2:$AP$60,MATCH($B28,Rates!$A$2:$A$60,0),36)))</f>
      </c>
      <c r="AS28" s="2">
        <f>IF($B28="",0,IF($D28=1,IF(37&lt;=$C28,MIN(IF($E28=1,$F28-$I28,$H28)*INDEX(Rates!$C$2:$AP$60,MATCH($B28,Rates!$A$2:$A$60,0),37),Limits!$B$9*Assets!$S28),MIN(Limits!$B$9*Assets!$S28,MAX(0,$F28-SUM($I28:AR28)))),IF($E28=1,$F28-$I28,$H28)*INDEX(Rates!$C$2:$AP$60,MATCH($B28,Rates!$A$2:$A$60,0),37)))</f>
      </c>
      <c r="AT28" s="2">
        <f>IF($B28="",0,IF($D28=1,IF(38&lt;=$C28,MIN(IF($E28=1,$F28-$I28,$H28)*INDEX(Rates!$C$2:$AP$60,MATCH($B28,Rates!$A$2:$A$60,0),38),Limits!$B$9*Assets!$S28),MIN(Limits!$B$9*Assets!$S28,MAX(0,$F28-SUM($I28:AS28)))),IF($E28=1,$F28-$I28,$H28)*INDEX(Rates!$C$2:$AP$60,MATCH($B28,Rates!$A$2:$A$60,0),38)))</f>
      </c>
      <c r="AU28" s="2">
        <f>IF($B28="",0,IF($D28=1,IF(39&lt;=$C28,MIN(IF($E28=1,$F28-$I28,$H28)*INDEX(Rates!$C$2:$AP$60,MATCH($B28,Rates!$A$2:$A$60,0),39),Limits!$B$9*Assets!$S28),MIN(Limits!$B$9*Assets!$S28,MAX(0,$F28-SUM($I28:AT28)))),IF($E28=1,$F28-$I28,$H28)*INDEX(Rates!$C$2:$AP$60,MATCH($B28,Rates!$A$2:$A$60,0),39)))</f>
      </c>
      <c r="AV28" s="2">
        <f>IF($B28="",0,IF($D28=1,IF(40&lt;=$C28,MIN(IF($E28=1,$F28-$I28,$H28)*INDEX(Rates!$C$2:$AP$60,MATCH($B28,Rates!$A$2:$A$60,0),40),Limits!$B$9*Assets!$S28),MIN(Limits!$B$9*Assets!$S28,MAX(0,$F28-SUM($I28:AU28)))),IF($E28=1,$F28-$I28,$H28)*INDEX(Rates!$C$2:$AP$60,MATCH($B28,Rates!$A$2:$A$60,0),40)))</f>
      </c>
    </row>
    <row r="29" spans="1:48" x14ac:dyDescent="0.25">
      <c r="A29">
        <f>IF(Assets!A29="","",Assets!A29)</f>
      </c>
      <c r="B29">
        <f>Assets!AD29</f>
      </c>
      <c r="C29">
        <f>IF(B29="",0,INDEX(Rates!$B$2:$B$60,MATCH(B29,Rates!$A$2:$A$60,0)))</f>
      </c>
      <c r="D29">
        <f>Assets!X29</f>
      </c>
      <c r="E29">
        <f>IF(AND(D29=1,Assets!J29=1,Assets!K29=0),1,0)</f>
      </c>
      <c r="F29">
        <f>Assets!T29</f>
      </c>
      <c r="G29">
        <f>Assets!AF29+Assets!L29</f>
      </c>
      <c r="H29">
        <f>Assets!M29</f>
      </c>
      <c r="I29" s="2">
        <f>IF($B29="",0,IF($D29=1,IF(1&lt;=$C29,MIN($G29+$H29*INDEX(Rates!$C$2:$AP$60,MATCH($B29,Rates!$A$2:$A$60,0),1),Assets!$Z29),MIN($G29+$H29*INDEX(Rates!$C$2:$AP$60,MATCH($B29,Rates!$A$2:$A$60,0),1),Assets!$Z29)),$G29+$H29*INDEX(Rates!$C$2:$AP$60,MATCH($B29,Rates!$A$2:$A$60,0),1)))</f>
      </c>
      <c r="J29" s="2">
        <f>IF($B29="",0,IF($D29=1,IF(2&lt;=$C29,MIN(IF($E29=1,$F29-$I29,$H29)*INDEX(Rates!$C$2:$AP$60,MATCH($B29,Rates!$A$2:$A$60,0),2),Limits!$B$7*Assets!$S29),MIN(Limits!$B$9*Assets!$S29,MAX(0,$F29-SUM($I29:I29)))),IF($E29=1,$F29-$I29,$H29)*INDEX(Rates!$C$2:$AP$60,MATCH($B29,Rates!$A$2:$A$60,0),2)))</f>
      </c>
      <c r="K29" s="2">
        <f>IF($B29="",0,IF($D29=1,IF(3&lt;=$C29,MIN(IF($E29=1,$F29-$I29,$H29)*INDEX(Rates!$C$2:$AP$60,MATCH($B29,Rates!$A$2:$A$60,0),3),Limits!$B$8*Assets!$S29),MIN(Limits!$B$9*Assets!$S29,MAX(0,$F29-SUM($I29:J29)))),IF($E29=1,$F29-$I29,$H29)*INDEX(Rates!$C$2:$AP$60,MATCH($B29,Rates!$A$2:$A$60,0),3)))</f>
      </c>
      <c r="L29" s="2">
        <f>IF($B29="",0,IF($D29=1,IF(4&lt;=$C29,MIN(IF($E29=1,$F29-$I29,$H29)*INDEX(Rates!$C$2:$AP$60,MATCH($B29,Rates!$A$2:$A$60,0),4),Limits!$B$9*Assets!$S29),MIN(Limits!$B$9*Assets!$S29,MAX(0,$F29-SUM($I29:K29)))),IF($E29=1,$F29-$I29,$H29)*INDEX(Rates!$C$2:$AP$60,MATCH($B29,Rates!$A$2:$A$60,0),4)))</f>
      </c>
      <c r="M29" s="2">
        <f>IF($B29="",0,IF($D29=1,IF(5&lt;=$C29,MIN(IF($E29=1,$F29-$I29,$H29)*INDEX(Rates!$C$2:$AP$60,MATCH($B29,Rates!$A$2:$A$60,0),5),Limits!$B$9*Assets!$S29),MIN(Limits!$B$9*Assets!$S29,MAX(0,$F29-SUM($I29:L29)))),IF($E29=1,$F29-$I29,$H29)*INDEX(Rates!$C$2:$AP$60,MATCH($B29,Rates!$A$2:$A$60,0),5)))</f>
      </c>
      <c r="N29" s="2">
        <f>IF($B29="",0,IF($D29=1,IF(6&lt;=$C29,MIN(IF($E29=1,$F29-$I29,$H29)*INDEX(Rates!$C$2:$AP$60,MATCH($B29,Rates!$A$2:$A$60,0),6),Limits!$B$9*Assets!$S29),MIN(Limits!$B$9*Assets!$S29,MAX(0,$F29-SUM($I29:M29)))),IF($E29=1,$F29-$I29,$H29)*INDEX(Rates!$C$2:$AP$60,MATCH($B29,Rates!$A$2:$A$60,0),6)))</f>
      </c>
      <c r="O29" s="2">
        <f>IF($B29="",0,IF($D29=1,IF(7&lt;=$C29,MIN(IF($E29=1,$F29-$I29,$H29)*INDEX(Rates!$C$2:$AP$60,MATCH($B29,Rates!$A$2:$A$60,0),7),Limits!$B$9*Assets!$S29),MIN(Limits!$B$9*Assets!$S29,MAX(0,$F29-SUM($I29:N29)))),IF($E29=1,$F29-$I29,$H29)*INDEX(Rates!$C$2:$AP$60,MATCH($B29,Rates!$A$2:$A$60,0),7)))</f>
      </c>
      <c r="P29" s="2">
        <f>IF($B29="",0,IF($D29=1,IF(8&lt;=$C29,MIN(IF($E29=1,$F29-$I29,$H29)*INDEX(Rates!$C$2:$AP$60,MATCH($B29,Rates!$A$2:$A$60,0),8),Limits!$B$9*Assets!$S29),MIN(Limits!$B$9*Assets!$S29,MAX(0,$F29-SUM($I29:O29)))),IF($E29=1,$F29-$I29,$H29)*INDEX(Rates!$C$2:$AP$60,MATCH($B29,Rates!$A$2:$A$60,0),8)))</f>
      </c>
      <c r="Q29" s="2">
        <f>IF($B29="",0,IF($D29=1,IF(9&lt;=$C29,MIN(IF($E29=1,$F29-$I29,$H29)*INDEX(Rates!$C$2:$AP$60,MATCH($B29,Rates!$A$2:$A$60,0),9),Limits!$B$9*Assets!$S29),MIN(Limits!$B$9*Assets!$S29,MAX(0,$F29-SUM($I29:P29)))),IF($E29=1,$F29-$I29,$H29)*INDEX(Rates!$C$2:$AP$60,MATCH($B29,Rates!$A$2:$A$60,0),9)))</f>
      </c>
      <c r="R29" s="2">
        <f>IF($B29="",0,IF($D29=1,IF(10&lt;=$C29,MIN(IF($E29=1,$F29-$I29,$H29)*INDEX(Rates!$C$2:$AP$60,MATCH($B29,Rates!$A$2:$A$60,0),10),Limits!$B$9*Assets!$S29),MIN(Limits!$B$9*Assets!$S29,MAX(0,$F29-SUM($I29:Q29)))),IF($E29=1,$F29-$I29,$H29)*INDEX(Rates!$C$2:$AP$60,MATCH($B29,Rates!$A$2:$A$60,0),10)))</f>
      </c>
      <c r="S29" s="2">
        <f>IF($B29="",0,IF($D29=1,IF(11&lt;=$C29,MIN(IF($E29=1,$F29-$I29,$H29)*INDEX(Rates!$C$2:$AP$60,MATCH($B29,Rates!$A$2:$A$60,0),11),Limits!$B$9*Assets!$S29),MIN(Limits!$B$9*Assets!$S29,MAX(0,$F29-SUM($I29:R29)))),IF($E29=1,$F29-$I29,$H29)*INDEX(Rates!$C$2:$AP$60,MATCH($B29,Rates!$A$2:$A$60,0),11)))</f>
      </c>
      <c r="T29" s="2">
        <f>IF($B29="",0,IF($D29=1,IF(12&lt;=$C29,MIN(IF($E29=1,$F29-$I29,$H29)*INDEX(Rates!$C$2:$AP$60,MATCH($B29,Rates!$A$2:$A$60,0),12),Limits!$B$9*Assets!$S29),MIN(Limits!$B$9*Assets!$S29,MAX(0,$F29-SUM($I29:S29)))),IF($E29=1,$F29-$I29,$H29)*INDEX(Rates!$C$2:$AP$60,MATCH($B29,Rates!$A$2:$A$60,0),12)))</f>
      </c>
      <c r="U29" s="2">
        <f>IF($B29="",0,IF($D29=1,IF(13&lt;=$C29,MIN(IF($E29=1,$F29-$I29,$H29)*INDEX(Rates!$C$2:$AP$60,MATCH($B29,Rates!$A$2:$A$60,0),13),Limits!$B$9*Assets!$S29),MIN(Limits!$B$9*Assets!$S29,MAX(0,$F29-SUM($I29:T29)))),IF($E29=1,$F29-$I29,$H29)*INDEX(Rates!$C$2:$AP$60,MATCH($B29,Rates!$A$2:$A$60,0),13)))</f>
      </c>
      <c r="V29" s="2">
        <f>IF($B29="",0,IF($D29=1,IF(14&lt;=$C29,MIN(IF($E29=1,$F29-$I29,$H29)*INDEX(Rates!$C$2:$AP$60,MATCH($B29,Rates!$A$2:$A$60,0),14),Limits!$B$9*Assets!$S29),MIN(Limits!$B$9*Assets!$S29,MAX(0,$F29-SUM($I29:U29)))),IF($E29=1,$F29-$I29,$H29)*INDEX(Rates!$C$2:$AP$60,MATCH($B29,Rates!$A$2:$A$60,0),14)))</f>
      </c>
      <c r="W29" s="2">
        <f>IF($B29="",0,IF($D29=1,IF(15&lt;=$C29,MIN(IF($E29=1,$F29-$I29,$H29)*INDEX(Rates!$C$2:$AP$60,MATCH($B29,Rates!$A$2:$A$60,0),15),Limits!$B$9*Assets!$S29),MIN(Limits!$B$9*Assets!$S29,MAX(0,$F29-SUM($I29:V29)))),IF($E29=1,$F29-$I29,$H29)*INDEX(Rates!$C$2:$AP$60,MATCH($B29,Rates!$A$2:$A$60,0),15)))</f>
      </c>
      <c r="X29" s="2">
        <f>IF($B29="",0,IF($D29=1,IF(16&lt;=$C29,MIN(IF($E29=1,$F29-$I29,$H29)*INDEX(Rates!$C$2:$AP$60,MATCH($B29,Rates!$A$2:$A$60,0),16),Limits!$B$9*Assets!$S29),MIN(Limits!$B$9*Assets!$S29,MAX(0,$F29-SUM($I29:W29)))),IF($E29=1,$F29-$I29,$H29)*INDEX(Rates!$C$2:$AP$60,MATCH($B29,Rates!$A$2:$A$60,0),16)))</f>
      </c>
      <c r="Y29" s="2">
        <f>IF($B29="",0,IF($D29=1,IF(17&lt;=$C29,MIN(IF($E29=1,$F29-$I29,$H29)*INDEX(Rates!$C$2:$AP$60,MATCH($B29,Rates!$A$2:$A$60,0),17),Limits!$B$9*Assets!$S29),MIN(Limits!$B$9*Assets!$S29,MAX(0,$F29-SUM($I29:X29)))),IF($E29=1,$F29-$I29,$H29)*INDEX(Rates!$C$2:$AP$60,MATCH($B29,Rates!$A$2:$A$60,0),17)))</f>
      </c>
      <c r="Z29" s="2">
        <f>IF($B29="",0,IF($D29=1,IF(18&lt;=$C29,MIN(IF($E29=1,$F29-$I29,$H29)*INDEX(Rates!$C$2:$AP$60,MATCH($B29,Rates!$A$2:$A$60,0),18),Limits!$B$9*Assets!$S29),MIN(Limits!$B$9*Assets!$S29,MAX(0,$F29-SUM($I29:Y29)))),IF($E29=1,$F29-$I29,$H29)*INDEX(Rates!$C$2:$AP$60,MATCH($B29,Rates!$A$2:$A$60,0),18)))</f>
      </c>
      <c r="AA29" s="2">
        <f>IF($B29="",0,IF($D29=1,IF(19&lt;=$C29,MIN(IF($E29=1,$F29-$I29,$H29)*INDEX(Rates!$C$2:$AP$60,MATCH($B29,Rates!$A$2:$A$60,0),19),Limits!$B$9*Assets!$S29),MIN(Limits!$B$9*Assets!$S29,MAX(0,$F29-SUM($I29:Z29)))),IF($E29=1,$F29-$I29,$H29)*INDEX(Rates!$C$2:$AP$60,MATCH($B29,Rates!$A$2:$A$60,0),19)))</f>
      </c>
      <c r="AB29" s="2">
        <f>IF($B29="",0,IF($D29=1,IF(20&lt;=$C29,MIN(IF($E29=1,$F29-$I29,$H29)*INDEX(Rates!$C$2:$AP$60,MATCH($B29,Rates!$A$2:$A$60,0),20),Limits!$B$9*Assets!$S29),MIN(Limits!$B$9*Assets!$S29,MAX(0,$F29-SUM($I29:AA29)))),IF($E29=1,$F29-$I29,$H29)*INDEX(Rates!$C$2:$AP$60,MATCH($B29,Rates!$A$2:$A$60,0),20)))</f>
      </c>
      <c r="AC29" s="2">
        <f>IF($B29="",0,IF($D29=1,IF(21&lt;=$C29,MIN(IF($E29=1,$F29-$I29,$H29)*INDEX(Rates!$C$2:$AP$60,MATCH($B29,Rates!$A$2:$A$60,0),21),Limits!$B$9*Assets!$S29),MIN(Limits!$B$9*Assets!$S29,MAX(0,$F29-SUM($I29:AB29)))),IF($E29=1,$F29-$I29,$H29)*INDEX(Rates!$C$2:$AP$60,MATCH($B29,Rates!$A$2:$A$60,0),21)))</f>
      </c>
      <c r="AD29" s="2">
        <f>IF($B29="",0,IF($D29=1,IF(22&lt;=$C29,MIN(IF($E29=1,$F29-$I29,$H29)*INDEX(Rates!$C$2:$AP$60,MATCH($B29,Rates!$A$2:$A$60,0),22),Limits!$B$9*Assets!$S29),MIN(Limits!$B$9*Assets!$S29,MAX(0,$F29-SUM($I29:AC29)))),IF($E29=1,$F29-$I29,$H29)*INDEX(Rates!$C$2:$AP$60,MATCH($B29,Rates!$A$2:$A$60,0),22)))</f>
      </c>
      <c r="AE29" s="2">
        <f>IF($B29="",0,IF($D29=1,IF(23&lt;=$C29,MIN(IF($E29=1,$F29-$I29,$H29)*INDEX(Rates!$C$2:$AP$60,MATCH($B29,Rates!$A$2:$A$60,0),23),Limits!$B$9*Assets!$S29),MIN(Limits!$B$9*Assets!$S29,MAX(0,$F29-SUM($I29:AD29)))),IF($E29=1,$F29-$I29,$H29)*INDEX(Rates!$C$2:$AP$60,MATCH($B29,Rates!$A$2:$A$60,0),23)))</f>
      </c>
      <c r="AF29" s="2">
        <f>IF($B29="",0,IF($D29=1,IF(24&lt;=$C29,MIN(IF($E29=1,$F29-$I29,$H29)*INDEX(Rates!$C$2:$AP$60,MATCH($B29,Rates!$A$2:$A$60,0),24),Limits!$B$9*Assets!$S29),MIN(Limits!$B$9*Assets!$S29,MAX(0,$F29-SUM($I29:AE29)))),IF($E29=1,$F29-$I29,$H29)*INDEX(Rates!$C$2:$AP$60,MATCH($B29,Rates!$A$2:$A$60,0),24)))</f>
      </c>
      <c r="AG29" s="2">
        <f>IF($B29="",0,IF($D29=1,IF(25&lt;=$C29,MIN(IF($E29=1,$F29-$I29,$H29)*INDEX(Rates!$C$2:$AP$60,MATCH($B29,Rates!$A$2:$A$60,0),25),Limits!$B$9*Assets!$S29),MIN(Limits!$B$9*Assets!$S29,MAX(0,$F29-SUM($I29:AF29)))),IF($E29=1,$F29-$I29,$H29)*INDEX(Rates!$C$2:$AP$60,MATCH($B29,Rates!$A$2:$A$60,0),25)))</f>
      </c>
      <c r="AH29" s="2">
        <f>IF($B29="",0,IF($D29=1,IF(26&lt;=$C29,MIN(IF($E29=1,$F29-$I29,$H29)*INDEX(Rates!$C$2:$AP$60,MATCH($B29,Rates!$A$2:$A$60,0),26),Limits!$B$9*Assets!$S29),MIN(Limits!$B$9*Assets!$S29,MAX(0,$F29-SUM($I29:AG29)))),IF($E29=1,$F29-$I29,$H29)*INDEX(Rates!$C$2:$AP$60,MATCH($B29,Rates!$A$2:$A$60,0),26)))</f>
      </c>
      <c r="AI29" s="2">
        <f>IF($B29="",0,IF($D29=1,IF(27&lt;=$C29,MIN(IF($E29=1,$F29-$I29,$H29)*INDEX(Rates!$C$2:$AP$60,MATCH($B29,Rates!$A$2:$A$60,0),27),Limits!$B$9*Assets!$S29),MIN(Limits!$B$9*Assets!$S29,MAX(0,$F29-SUM($I29:AH29)))),IF($E29=1,$F29-$I29,$H29)*INDEX(Rates!$C$2:$AP$60,MATCH($B29,Rates!$A$2:$A$60,0),27)))</f>
      </c>
      <c r="AJ29" s="2">
        <f>IF($B29="",0,IF($D29=1,IF(28&lt;=$C29,MIN(IF($E29=1,$F29-$I29,$H29)*INDEX(Rates!$C$2:$AP$60,MATCH($B29,Rates!$A$2:$A$60,0),28),Limits!$B$9*Assets!$S29),MIN(Limits!$B$9*Assets!$S29,MAX(0,$F29-SUM($I29:AI29)))),IF($E29=1,$F29-$I29,$H29)*INDEX(Rates!$C$2:$AP$60,MATCH($B29,Rates!$A$2:$A$60,0),28)))</f>
      </c>
      <c r="AK29" s="2">
        <f>IF($B29="",0,IF($D29=1,IF(29&lt;=$C29,MIN(IF($E29=1,$F29-$I29,$H29)*INDEX(Rates!$C$2:$AP$60,MATCH($B29,Rates!$A$2:$A$60,0),29),Limits!$B$9*Assets!$S29),MIN(Limits!$B$9*Assets!$S29,MAX(0,$F29-SUM($I29:AJ29)))),IF($E29=1,$F29-$I29,$H29)*INDEX(Rates!$C$2:$AP$60,MATCH($B29,Rates!$A$2:$A$60,0),29)))</f>
      </c>
      <c r="AL29" s="2">
        <f>IF($B29="",0,IF($D29=1,IF(30&lt;=$C29,MIN(IF($E29=1,$F29-$I29,$H29)*INDEX(Rates!$C$2:$AP$60,MATCH($B29,Rates!$A$2:$A$60,0),30),Limits!$B$9*Assets!$S29),MIN(Limits!$B$9*Assets!$S29,MAX(0,$F29-SUM($I29:AK29)))),IF($E29=1,$F29-$I29,$H29)*INDEX(Rates!$C$2:$AP$60,MATCH($B29,Rates!$A$2:$A$60,0),30)))</f>
      </c>
      <c r="AM29" s="2">
        <f>IF($B29="",0,IF($D29=1,IF(31&lt;=$C29,MIN(IF($E29=1,$F29-$I29,$H29)*INDEX(Rates!$C$2:$AP$60,MATCH($B29,Rates!$A$2:$A$60,0),31),Limits!$B$9*Assets!$S29),MIN(Limits!$B$9*Assets!$S29,MAX(0,$F29-SUM($I29:AL29)))),IF($E29=1,$F29-$I29,$H29)*INDEX(Rates!$C$2:$AP$60,MATCH($B29,Rates!$A$2:$A$60,0),31)))</f>
      </c>
      <c r="AN29" s="2">
        <f>IF($B29="",0,IF($D29=1,IF(32&lt;=$C29,MIN(IF($E29=1,$F29-$I29,$H29)*INDEX(Rates!$C$2:$AP$60,MATCH($B29,Rates!$A$2:$A$60,0),32),Limits!$B$9*Assets!$S29),MIN(Limits!$B$9*Assets!$S29,MAX(0,$F29-SUM($I29:AM29)))),IF($E29=1,$F29-$I29,$H29)*INDEX(Rates!$C$2:$AP$60,MATCH($B29,Rates!$A$2:$A$60,0),32)))</f>
      </c>
      <c r="AO29" s="2">
        <f>IF($B29="",0,IF($D29=1,IF(33&lt;=$C29,MIN(IF($E29=1,$F29-$I29,$H29)*INDEX(Rates!$C$2:$AP$60,MATCH($B29,Rates!$A$2:$A$60,0),33),Limits!$B$9*Assets!$S29),MIN(Limits!$B$9*Assets!$S29,MAX(0,$F29-SUM($I29:AN29)))),IF($E29=1,$F29-$I29,$H29)*INDEX(Rates!$C$2:$AP$60,MATCH($B29,Rates!$A$2:$A$60,0),33)))</f>
      </c>
      <c r="AP29" s="2">
        <f>IF($B29="",0,IF($D29=1,IF(34&lt;=$C29,MIN(IF($E29=1,$F29-$I29,$H29)*INDEX(Rates!$C$2:$AP$60,MATCH($B29,Rates!$A$2:$A$60,0),34),Limits!$B$9*Assets!$S29),MIN(Limits!$B$9*Assets!$S29,MAX(0,$F29-SUM($I29:AO29)))),IF($E29=1,$F29-$I29,$H29)*INDEX(Rates!$C$2:$AP$60,MATCH($B29,Rates!$A$2:$A$60,0),34)))</f>
      </c>
      <c r="AQ29" s="2">
        <f>IF($B29="",0,IF($D29=1,IF(35&lt;=$C29,MIN(IF($E29=1,$F29-$I29,$H29)*INDEX(Rates!$C$2:$AP$60,MATCH($B29,Rates!$A$2:$A$60,0),35),Limits!$B$9*Assets!$S29),MIN(Limits!$B$9*Assets!$S29,MAX(0,$F29-SUM($I29:AP29)))),IF($E29=1,$F29-$I29,$H29)*INDEX(Rates!$C$2:$AP$60,MATCH($B29,Rates!$A$2:$A$60,0),35)))</f>
      </c>
      <c r="AR29" s="2">
        <f>IF($B29="",0,IF($D29=1,IF(36&lt;=$C29,MIN(IF($E29=1,$F29-$I29,$H29)*INDEX(Rates!$C$2:$AP$60,MATCH($B29,Rates!$A$2:$A$60,0),36),Limits!$B$9*Assets!$S29),MIN(Limits!$B$9*Assets!$S29,MAX(0,$F29-SUM($I29:AQ29)))),IF($E29=1,$F29-$I29,$H29)*INDEX(Rates!$C$2:$AP$60,MATCH($B29,Rates!$A$2:$A$60,0),36)))</f>
      </c>
      <c r="AS29" s="2">
        <f>IF($B29="",0,IF($D29=1,IF(37&lt;=$C29,MIN(IF($E29=1,$F29-$I29,$H29)*INDEX(Rates!$C$2:$AP$60,MATCH($B29,Rates!$A$2:$A$60,0),37),Limits!$B$9*Assets!$S29),MIN(Limits!$B$9*Assets!$S29,MAX(0,$F29-SUM($I29:AR29)))),IF($E29=1,$F29-$I29,$H29)*INDEX(Rates!$C$2:$AP$60,MATCH($B29,Rates!$A$2:$A$60,0),37)))</f>
      </c>
      <c r="AT29" s="2">
        <f>IF($B29="",0,IF($D29=1,IF(38&lt;=$C29,MIN(IF($E29=1,$F29-$I29,$H29)*INDEX(Rates!$C$2:$AP$60,MATCH($B29,Rates!$A$2:$A$60,0),38),Limits!$B$9*Assets!$S29),MIN(Limits!$B$9*Assets!$S29,MAX(0,$F29-SUM($I29:AS29)))),IF($E29=1,$F29-$I29,$H29)*INDEX(Rates!$C$2:$AP$60,MATCH($B29,Rates!$A$2:$A$60,0),38)))</f>
      </c>
      <c r="AU29" s="2">
        <f>IF($B29="",0,IF($D29=1,IF(39&lt;=$C29,MIN(IF($E29=1,$F29-$I29,$H29)*INDEX(Rates!$C$2:$AP$60,MATCH($B29,Rates!$A$2:$A$60,0),39),Limits!$B$9*Assets!$S29),MIN(Limits!$B$9*Assets!$S29,MAX(0,$F29-SUM($I29:AT29)))),IF($E29=1,$F29-$I29,$H29)*INDEX(Rates!$C$2:$AP$60,MATCH($B29,Rates!$A$2:$A$60,0),39)))</f>
      </c>
      <c r="AV29" s="2">
        <f>IF($B29="",0,IF($D29=1,IF(40&lt;=$C29,MIN(IF($E29=1,$F29-$I29,$H29)*INDEX(Rates!$C$2:$AP$60,MATCH($B29,Rates!$A$2:$A$60,0),40),Limits!$B$9*Assets!$S29),MIN(Limits!$B$9*Assets!$S29,MAX(0,$F29-SUM($I29:AU29)))),IF($E29=1,$F29-$I29,$H29)*INDEX(Rates!$C$2:$AP$60,MATCH($B29,Rates!$A$2:$A$60,0),40)))</f>
      </c>
    </row>
    <row r="30" spans="1:48" x14ac:dyDescent="0.25">
      <c r="A30">
        <f>IF(Assets!A30="","",Assets!A30)</f>
      </c>
      <c r="B30">
        <f>Assets!AD30</f>
      </c>
      <c r="C30">
        <f>IF(B30="",0,INDEX(Rates!$B$2:$B$60,MATCH(B30,Rates!$A$2:$A$60,0)))</f>
      </c>
      <c r="D30">
        <f>Assets!X30</f>
      </c>
      <c r="E30">
        <f>IF(AND(D30=1,Assets!J30=1,Assets!K30=0),1,0)</f>
      </c>
      <c r="F30">
        <f>Assets!T30</f>
      </c>
      <c r="G30">
        <f>Assets!AF30+Assets!L30</f>
      </c>
      <c r="H30">
        <f>Assets!M30</f>
      </c>
      <c r="I30" s="2">
        <f>IF($B30="",0,IF($D30=1,IF(1&lt;=$C30,MIN($G30+$H30*INDEX(Rates!$C$2:$AP$60,MATCH($B30,Rates!$A$2:$A$60,0),1),Assets!$Z30),MIN($G30+$H30*INDEX(Rates!$C$2:$AP$60,MATCH($B30,Rates!$A$2:$A$60,0),1),Assets!$Z30)),$G30+$H30*INDEX(Rates!$C$2:$AP$60,MATCH($B30,Rates!$A$2:$A$60,0),1)))</f>
      </c>
      <c r="J30" s="2">
        <f>IF($B30="",0,IF($D30=1,IF(2&lt;=$C30,MIN(IF($E30=1,$F30-$I30,$H30)*INDEX(Rates!$C$2:$AP$60,MATCH($B30,Rates!$A$2:$A$60,0),2),Limits!$B$7*Assets!$S30),MIN(Limits!$B$9*Assets!$S30,MAX(0,$F30-SUM($I30:I30)))),IF($E30=1,$F30-$I30,$H30)*INDEX(Rates!$C$2:$AP$60,MATCH($B30,Rates!$A$2:$A$60,0),2)))</f>
      </c>
      <c r="K30" s="2">
        <f>IF($B30="",0,IF($D30=1,IF(3&lt;=$C30,MIN(IF($E30=1,$F30-$I30,$H30)*INDEX(Rates!$C$2:$AP$60,MATCH($B30,Rates!$A$2:$A$60,0),3),Limits!$B$8*Assets!$S30),MIN(Limits!$B$9*Assets!$S30,MAX(0,$F30-SUM($I30:J30)))),IF($E30=1,$F30-$I30,$H30)*INDEX(Rates!$C$2:$AP$60,MATCH($B30,Rates!$A$2:$A$60,0),3)))</f>
      </c>
      <c r="L30" s="2">
        <f>IF($B30="",0,IF($D30=1,IF(4&lt;=$C30,MIN(IF($E30=1,$F30-$I30,$H30)*INDEX(Rates!$C$2:$AP$60,MATCH($B30,Rates!$A$2:$A$60,0),4),Limits!$B$9*Assets!$S30),MIN(Limits!$B$9*Assets!$S30,MAX(0,$F30-SUM($I30:K30)))),IF($E30=1,$F30-$I30,$H30)*INDEX(Rates!$C$2:$AP$60,MATCH($B30,Rates!$A$2:$A$60,0),4)))</f>
      </c>
      <c r="M30" s="2">
        <f>IF($B30="",0,IF($D30=1,IF(5&lt;=$C30,MIN(IF($E30=1,$F30-$I30,$H30)*INDEX(Rates!$C$2:$AP$60,MATCH($B30,Rates!$A$2:$A$60,0),5),Limits!$B$9*Assets!$S30),MIN(Limits!$B$9*Assets!$S30,MAX(0,$F30-SUM($I30:L30)))),IF($E30=1,$F30-$I30,$H30)*INDEX(Rates!$C$2:$AP$60,MATCH($B30,Rates!$A$2:$A$60,0),5)))</f>
      </c>
      <c r="N30" s="2">
        <f>IF($B30="",0,IF($D30=1,IF(6&lt;=$C30,MIN(IF($E30=1,$F30-$I30,$H30)*INDEX(Rates!$C$2:$AP$60,MATCH($B30,Rates!$A$2:$A$60,0),6),Limits!$B$9*Assets!$S30),MIN(Limits!$B$9*Assets!$S30,MAX(0,$F30-SUM($I30:M30)))),IF($E30=1,$F30-$I30,$H30)*INDEX(Rates!$C$2:$AP$60,MATCH($B30,Rates!$A$2:$A$60,0),6)))</f>
      </c>
      <c r="O30" s="2">
        <f>IF($B30="",0,IF($D30=1,IF(7&lt;=$C30,MIN(IF($E30=1,$F30-$I30,$H30)*INDEX(Rates!$C$2:$AP$60,MATCH($B30,Rates!$A$2:$A$60,0),7),Limits!$B$9*Assets!$S30),MIN(Limits!$B$9*Assets!$S30,MAX(0,$F30-SUM($I30:N30)))),IF($E30=1,$F30-$I30,$H30)*INDEX(Rates!$C$2:$AP$60,MATCH($B30,Rates!$A$2:$A$60,0),7)))</f>
      </c>
      <c r="P30" s="2">
        <f>IF($B30="",0,IF($D30=1,IF(8&lt;=$C30,MIN(IF($E30=1,$F30-$I30,$H30)*INDEX(Rates!$C$2:$AP$60,MATCH($B30,Rates!$A$2:$A$60,0),8),Limits!$B$9*Assets!$S30),MIN(Limits!$B$9*Assets!$S30,MAX(0,$F30-SUM($I30:O30)))),IF($E30=1,$F30-$I30,$H30)*INDEX(Rates!$C$2:$AP$60,MATCH($B30,Rates!$A$2:$A$60,0),8)))</f>
      </c>
      <c r="Q30" s="2">
        <f>IF($B30="",0,IF($D30=1,IF(9&lt;=$C30,MIN(IF($E30=1,$F30-$I30,$H30)*INDEX(Rates!$C$2:$AP$60,MATCH($B30,Rates!$A$2:$A$60,0),9),Limits!$B$9*Assets!$S30),MIN(Limits!$B$9*Assets!$S30,MAX(0,$F30-SUM($I30:P30)))),IF($E30=1,$F30-$I30,$H30)*INDEX(Rates!$C$2:$AP$60,MATCH($B30,Rates!$A$2:$A$60,0),9)))</f>
      </c>
      <c r="R30" s="2">
        <f>IF($B30="",0,IF($D30=1,IF(10&lt;=$C30,MIN(IF($E30=1,$F30-$I30,$H30)*INDEX(Rates!$C$2:$AP$60,MATCH($B30,Rates!$A$2:$A$60,0),10),Limits!$B$9*Assets!$S30),MIN(Limits!$B$9*Assets!$S30,MAX(0,$F30-SUM($I30:Q30)))),IF($E30=1,$F30-$I30,$H30)*INDEX(Rates!$C$2:$AP$60,MATCH($B30,Rates!$A$2:$A$60,0),10)))</f>
      </c>
      <c r="S30" s="2">
        <f>IF($B30="",0,IF($D30=1,IF(11&lt;=$C30,MIN(IF($E30=1,$F30-$I30,$H30)*INDEX(Rates!$C$2:$AP$60,MATCH($B30,Rates!$A$2:$A$60,0),11),Limits!$B$9*Assets!$S30),MIN(Limits!$B$9*Assets!$S30,MAX(0,$F30-SUM($I30:R30)))),IF($E30=1,$F30-$I30,$H30)*INDEX(Rates!$C$2:$AP$60,MATCH($B30,Rates!$A$2:$A$60,0),11)))</f>
      </c>
      <c r="T30" s="2">
        <f>IF($B30="",0,IF($D30=1,IF(12&lt;=$C30,MIN(IF($E30=1,$F30-$I30,$H30)*INDEX(Rates!$C$2:$AP$60,MATCH($B30,Rates!$A$2:$A$60,0),12),Limits!$B$9*Assets!$S30),MIN(Limits!$B$9*Assets!$S30,MAX(0,$F30-SUM($I30:S30)))),IF($E30=1,$F30-$I30,$H30)*INDEX(Rates!$C$2:$AP$60,MATCH($B30,Rates!$A$2:$A$60,0),12)))</f>
      </c>
      <c r="U30" s="2">
        <f>IF($B30="",0,IF($D30=1,IF(13&lt;=$C30,MIN(IF($E30=1,$F30-$I30,$H30)*INDEX(Rates!$C$2:$AP$60,MATCH($B30,Rates!$A$2:$A$60,0),13),Limits!$B$9*Assets!$S30),MIN(Limits!$B$9*Assets!$S30,MAX(0,$F30-SUM($I30:T30)))),IF($E30=1,$F30-$I30,$H30)*INDEX(Rates!$C$2:$AP$60,MATCH($B30,Rates!$A$2:$A$60,0),13)))</f>
      </c>
      <c r="V30" s="2">
        <f>IF($B30="",0,IF($D30=1,IF(14&lt;=$C30,MIN(IF($E30=1,$F30-$I30,$H30)*INDEX(Rates!$C$2:$AP$60,MATCH($B30,Rates!$A$2:$A$60,0),14),Limits!$B$9*Assets!$S30),MIN(Limits!$B$9*Assets!$S30,MAX(0,$F30-SUM($I30:U30)))),IF($E30=1,$F30-$I30,$H30)*INDEX(Rates!$C$2:$AP$60,MATCH($B30,Rates!$A$2:$A$60,0),14)))</f>
      </c>
      <c r="W30" s="2">
        <f>IF($B30="",0,IF($D30=1,IF(15&lt;=$C30,MIN(IF($E30=1,$F30-$I30,$H30)*INDEX(Rates!$C$2:$AP$60,MATCH($B30,Rates!$A$2:$A$60,0),15),Limits!$B$9*Assets!$S30),MIN(Limits!$B$9*Assets!$S30,MAX(0,$F30-SUM($I30:V30)))),IF($E30=1,$F30-$I30,$H30)*INDEX(Rates!$C$2:$AP$60,MATCH($B30,Rates!$A$2:$A$60,0),15)))</f>
      </c>
      <c r="X30" s="2">
        <f>IF($B30="",0,IF($D30=1,IF(16&lt;=$C30,MIN(IF($E30=1,$F30-$I30,$H30)*INDEX(Rates!$C$2:$AP$60,MATCH($B30,Rates!$A$2:$A$60,0),16),Limits!$B$9*Assets!$S30),MIN(Limits!$B$9*Assets!$S30,MAX(0,$F30-SUM($I30:W30)))),IF($E30=1,$F30-$I30,$H30)*INDEX(Rates!$C$2:$AP$60,MATCH($B30,Rates!$A$2:$A$60,0),16)))</f>
      </c>
      <c r="Y30" s="2">
        <f>IF($B30="",0,IF($D30=1,IF(17&lt;=$C30,MIN(IF($E30=1,$F30-$I30,$H30)*INDEX(Rates!$C$2:$AP$60,MATCH($B30,Rates!$A$2:$A$60,0),17),Limits!$B$9*Assets!$S30),MIN(Limits!$B$9*Assets!$S30,MAX(0,$F30-SUM($I30:X30)))),IF($E30=1,$F30-$I30,$H30)*INDEX(Rates!$C$2:$AP$60,MATCH($B30,Rates!$A$2:$A$60,0),17)))</f>
      </c>
      <c r="Z30" s="2">
        <f>IF($B30="",0,IF($D30=1,IF(18&lt;=$C30,MIN(IF($E30=1,$F30-$I30,$H30)*INDEX(Rates!$C$2:$AP$60,MATCH($B30,Rates!$A$2:$A$60,0),18),Limits!$B$9*Assets!$S30),MIN(Limits!$B$9*Assets!$S30,MAX(0,$F30-SUM($I30:Y30)))),IF($E30=1,$F30-$I30,$H30)*INDEX(Rates!$C$2:$AP$60,MATCH($B30,Rates!$A$2:$A$60,0),18)))</f>
      </c>
      <c r="AA30" s="2">
        <f>IF($B30="",0,IF($D30=1,IF(19&lt;=$C30,MIN(IF($E30=1,$F30-$I30,$H30)*INDEX(Rates!$C$2:$AP$60,MATCH($B30,Rates!$A$2:$A$60,0),19),Limits!$B$9*Assets!$S30),MIN(Limits!$B$9*Assets!$S30,MAX(0,$F30-SUM($I30:Z30)))),IF($E30=1,$F30-$I30,$H30)*INDEX(Rates!$C$2:$AP$60,MATCH($B30,Rates!$A$2:$A$60,0),19)))</f>
      </c>
      <c r="AB30" s="2">
        <f>IF($B30="",0,IF($D30=1,IF(20&lt;=$C30,MIN(IF($E30=1,$F30-$I30,$H30)*INDEX(Rates!$C$2:$AP$60,MATCH($B30,Rates!$A$2:$A$60,0),20),Limits!$B$9*Assets!$S30),MIN(Limits!$B$9*Assets!$S30,MAX(0,$F30-SUM($I30:AA30)))),IF($E30=1,$F30-$I30,$H30)*INDEX(Rates!$C$2:$AP$60,MATCH($B30,Rates!$A$2:$A$60,0),20)))</f>
      </c>
      <c r="AC30" s="2">
        <f>IF($B30="",0,IF($D30=1,IF(21&lt;=$C30,MIN(IF($E30=1,$F30-$I30,$H30)*INDEX(Rates!$C$2:$AP$60,MATCH($B30,Rates!$A$2:$A$60,0),21),Limits!$B$9*Assets!$S30),MIN(Limits!$B$9*Assets!$S30,MAX(0,$F30-SUM($I30:AB30)))),IF($E30=1,$F30-$I30,$H30)*INDEX(Rates!$C$2:$AP$60,MATCH($B30,Rates!$A$2:$A$60,0),21)))</f>
      </c>
      <c r="AD30" s="2">
        <f>IF($B30="",0,IF($D30=1,IF(22&lt;=$C30,MIN(IF($E30=1,$F30-$I30,$H30)*INDEX(Rates!$C$2:$AP$60,MATCH($B30,Rates!$A$2:$A$60,0),22),Limits!$B$9*Assets!$S30),MIN(Limits!$B$9*Assets!$S30,MAX(0,$F30-SUM($I30:AC30)))),IF($E30=1,$F30-$I30,$H30)*INDEX(Rates!$C$2:$AP$60,MATCH($B30,Rates!$A$2:$A$60,0),22)))</f>
      </c>
      <c r="AE30" s="2">
        <f>IF($B30="",0,IF($D30=1,IF(23&lt;=$C30,MIN(IF($E30=1,$F30-$I30,$H30)*INDEX(Rates!$C$2:$AP$60,MATCH($B30,Rates!$A$2:$A$60,0),23),Limits!$B$9*Assets!$S30),MIN(Limits!$B$9*Assets!$S30,MAX(0,$F30-SUM($I30:AD30)))),IF($E30=1,$F30-$I30,$H30)*INDEX(Rates!$C$2:$AP$60,MATCH($B30,Rates!$A$2:$A$60,0),23)))</f>
      </c>
      <c r="AF30" s="2">
        <f>IF($B30="",0,IF($D30=1,IF(24&lt;=$C30,MIN(IF($E30=1,$F30-$I30,$H30)*INDEX(Rates!$C$2:$AP$60,MATCH($B30,Rates!$A$2:$A$60,0),24),Limits!$B$9*Assets!$S30),MIN(Limits!$B$9*Assets!$S30,MAX(0,$F30-SUM($I30:AE30)))),IF($E30=1,$F30-$I30,$H30)*INDEX(Rates!$C$2:$AP$60,MATCH($B30,Rates!$A$2:$A$60,0),24)))</f>
      </c>
      <c r="AG30" s="2">
        <f>IF($B30="",0,IF($D30=1,IF(25&lt;=$C30,MIN(IF($E30=1,$F30-$I30,$H30)*INDEX(Rates!$C$2:$AP$60,MATCH($B30,Rates!$A$2:$A$60,0),25),Limits!$B$9*Assets!$S30),MIN(Limits!$B$9*Assets!$S30,MAX(0,$F30-SUM($I30:AF30)))),IF($E30=1,$F30-$I30,$H30)*INDEX(Rates!$C$2:$AP$60,MATCH($B30,Rates!$A$2:$A$60,0),25)))</f>
      </c>
      <c r="AH30" s="2">
        <f>IF($B30="",0,IF($D30=1,IF(26&lt;=$C30,MIN(IF($E30=1,$F30-$I30,$H30)*INDEX(Rates!$C$2:$AP$60,MATCH($B30,Rates!$A$2:$A$60,0),26),Limits!$B$9*Assets!$S30),MIN(Limits!$B$9*Assets!$S30,MAX(0,$F30-SUM($I30:AG30)))),IF($E30=1,$F30-$I30,$H30)*INDEX(Rates!$C$2:$AP$60,MATCH($B30,Rates!$A$2:$A$60,0),26)))</f>
      </c>
      <c r="AI30" s="2">
        <f>IF($B30="",0,IF($D30=1,IF(27&lt;=$C30,MIN(IF($E30=1,$F30-$I30,$H30)*INDEX(Rates!$C$2:$AP$60,MATCH($B30,Rates!$A$2:$A$60,0),27),Limits!$B$9*Assets!$S30),MIN(Limits!$B$9*Assets!$S30,MAX(0,$F30-SUM($I30:AH30)))),IF($E30=1,$F30-$I30,$H30)*INDEX(Rates!$C$2:$AP$60,MATCH($B30,Rates!$A$2:$A$60,0),27)))</f>
      </c>
      <c r="AJ30" s="2">
        <f>IF($B30="",0,IF($D30=1,IF(28&lt;=$C30,MIN(IF($E30=1,$F30-$I30,$H30)*INDEX(Rates!$C$2:$AP$60,MATCH($B30,Rates!$A$2:$A$60,0),28),Limits!$B$9*Assets!$S30),MIN(Limits!$B$9*Assets!$S30,MAX(0,$F30-SUM($I30:AI30)))),IF($E30=1,$F30-$I30,$H30)*INDEX(Rates!$C$2:$AP$60,MATCH($B30,Rates!$A$2:$A$60,0),28)))</f>
      </c>
      <c r="AK30" s="2">
        <f>IF($B30="",0,IF($D30=1,IF(29&lt;=$C30,MIN(IF($E30=1,$F30-$I30,$H30)*INDEX(Rates!$C$2:$AP$60,MATCH($B30,Rates!$A$2:$A$60,0),29),Limits!$B$9*Assets!$S30),MIN(Limits!$B$9*Assets!$S30,MAX(0,$F30-SUM($I30:AJ30)))),IF($E30=1,$F30-$I30,$H30)*INDEX(Rates!$C$2:$AP$60,MATCH($B30,Rates!$A$2:$A$60,0),29)))</f>
      </c>
      <c r="AL30" s="2">
        <f>IF($B30="",0,IF($D30=1,IF(30&lt;=$C30,MIN(IF($E30=1,$F30-$I30,$H30)*INDEX(Rates!$C$2:$AP$60,MATCH($B30,Rates!$A$2:$A$60,0),30),Limits!$B$9*Assets!$S30),MIN(Limits!$B$9*Assets!$S30,MAX(0,$F30-SUM($I30:AK30)))),IF($E30=1,$F30-$I30,$H30)*INDEX(Rates!$C$2:$AP$60,MATCH($B30,Rates!$A$2:$A$60,0),30)))</f>
      </c>
      <c r="AM30" s="2">
        <f>IF($B30="",0,IF($D30=1,IF(31&lt;=$C30,MIN(IF($E30=1,$F30-$I30,$H30)*INDEX(Rates!$C$2:$AP$60,MATCH($B30,Rates!$A$2:$A$60,0),31),Limits!$B$9*Assets!$S30),MIN(Limits!$B$9*Assets!$S30,MAX(0,$F30-SUM($I30:AL30)))),IF($E30=1,$F30-$I30,$H30)*INDEX(Rates!$C$2:$AP$60,MATCH($B30,Rates!$A$2:$A$60,0),31)))</f>
      </c>
      <c r="AN30" s="2">
        <f>IF($B30="",0,IF($D30=1,IF(32&lt;=$C30,MIN(IF($E30=1,$F30-$I30,$H30)*INDEX(Rates!$C$2:$AP$60,MATCH($B30,Rates!$A$2:$A$60,0),32),Limits!$B$9*Assets!$S30),MIN(Limits!$B$9*Assets!$S30,MAX(0,$F30-SUM($I30:AM30)))),IF($E30=1,$F30-$I30,$H30)*INDEX(Rates!$C$2:$AP$60,MATCH($B30,Rates!$A$2:$A$60,0),32)))</f>
      </c>
      <c r="AO30" s="2">
        <f>IF($B30="",0,IF($D30=1,IF(33&lt;=$C30,MIN(IF($E30=1,$F30-$I30,$H30)*INDEX(Rates!$C$2:$AP$60,MATCH($B30,Rates!$A$2:$A$60,0),33),Limits!$B$9*Assets!$S30),MIN(Limits!$B$9*Assets!$S30,MAX(0,$F30-SUM($I30:AN30)))),IF($E30=1,$F30-$I30,$H30)*INDEX(Rates!$C$2:$AP$60,MATCH($B30,Rates!$A$2:$A$60,0),33)))</f>
      </c>
      <c r="AP30" s="2">
        <f>IF($B30="",0,IF($D30=1,IF(34&lt;=$C30,MIN(IF($E30=1,$F30-$I30,$H30)*INDEX(Rates!$C$2:$AP$60,MATCH($B30,Rates!$A$2:$A$60,0),34),Limits!$B$9*Assets!$S30),MIN(Limits!$B$9*Assets!$S30,MAX(0,$F30-SUM($I30:AO30)))),IF($E30=1,$F30-$I30,$H30)*INDEX(Rates!$C$2:$AP$60,MATCH($B30,Rates!$A$2:$A$60,0),34)))</f>
      </c>
      <c r="AQ30" s="2">
        <f>IF($B30="",0,IF($D30=1,IF(35&lt;=$C30,MIN(IF($E30=1,$F30-$I30,$H30)*INDEX(Rates!$C$2:$AP$60,MATCH($B30,Rates!$A$2:$A$60,0),35),Limits!$B$9*Assets!$S30),MIN(Limits!$B$9*Assets!$S30,MAX(0,$F30-SUM($I30:AP30)))),IF($E30=1,$F30-$I30,$H30)*INDEX(Rates!$C$2:$AP$60,MATCH($B30,Rates!$A$2:$A$60,0),35)))</f>
      </c>
      <c r="AR30" s="2">
        <f>IF($B30="",0,IF($D30=1,IF(36&lt;=$C30,MIN(IF($E30=1,$F30-$I30,$H30)*INDEX(Rates!$C$2:$AP$60,MATCH($B30,Rates!$A$2:$A$60,0),36),Limits!$B$9*Assets!$S30),MIN(Limits!$B$9*Assets!$S30,MAX(0,$F30-SUM($I30:AQ30)))),IF($E30=1,$F30-$I30,$H30)*INDEX(Rates!$C$2:$AP$60,MATCH($B30,Rates!$A$2:$A$60,0),36)))</f>
      </c>
      <c r="AS30" s="2">
        <f>IF($B30="",0,IF($D30=1,IF(37&lt;=$C30,MIN(IF($E30=1,$F30-$I30,$H30)*INDEX(Rates!$C$2:$AP$60,MATCH($B30,Rates!$A$2:$A$60,0),37),Limits!$B$9*Assets!$S30),MIN(Limits!$B$9*Assets!$S30,MAX(0,$F30-SUM($I30:AR30)))),IF($E30=1,$F30-$I30,$H30)*INDEX(Rates!$C$2:$AP$60,MATCH($B30,Rates!$A$2:$A$60,0),37)))</f>
      </c>
      <c r="AT30" s="2">
        <f>IF($B30="",0,IF($D30=1,IF(38&lt;=$C30,MIN(IF($E30=1,$F30-$I30,$H30)*INDEX(Rates!$C$2:$AP$60,MATCH($B30,Rates!$A$2:$A$60,0),38),Limits!$B$9*Assets!$S30),MIN(Limits!$B$9*Assets!$S30,MAX(0,$F30-SUM($I30:AS30)))),IF($E30=1,$F30-$I30,$H30)*INDEX(Rates!$C$2:$AP$60,MATCH($B30,Rates!$A$2:$A$60,0),38)))</f>
      </c>
      <c r="AU30" s="2">
        <f>IF($B30="",0,IF($D30=1,IF(39&lt;=$C30,MIN(IF($E30=1,$F30-$I30,$H30)*INDEX(Rates!$C$2:$AP$60,MATCH($B30,Rates!$A$2:$A$60,0),39),Limits!$B$9*Assets!$S30),MIN(Limits!$B$9*Assets!$S30,MAX(0,$F30-SUM($I30:AT30)))),IF($E30=1,$F30-$I30,$H30)*INDEX(Rates!$C$2:$AP$60,MATCH($B30,Rates!$A$2:$A$60,0),39)))</f>
      </c>
      <c r="AV30" s="2">
        <f>IF($B30="",0,IF($D30=1,IF(40&lt;=$C30,MIN(IF($E30=1,$F30-$I30,$H30)*INDEX(Rates!$C$2:$AP$60,MATCH($B30,Rates!$A$2:$A$60,0),40),Limits!$B$9*Assets!$S30),MIN(Limits!$B$9*Assets!$S30,MAX(0,$F30-SUM($I30:AU30)))),IF($E30=1,$F30-$I30,$H30)*INDEX(Rates!$C$2:$AP$60,MATCH($B30,Rates!$A$2:$A$60,0),40)))</f>
      </c>
    </row>
    <row r="31" spans="1:48" x14ac:dyDescent="0.25">
      <c r="A31">
        <f>IF(Assets!A31="","",Assets!A31)</f>
      </c>
      <c r="B31">
        <f>Assets!AD31</f>
      </c>
      <c r="C31">
        <f>IF(B31="",0,INDEX(Rates!$B$2:$B$60,MATCH(B31,Rates!$A$2:$A$60,0)))</f>
      </c>
      <c r="D31">
        <f>Assets!X31</f>
      </c>
      <c r="E31">
        <f>IF(AND(D31=1,Assets!J31=1,Assets!K31=0),1,0)</f>
      </c>
      <c r="F31">
        <f>Assets!T31</f>
      </c>
      <c r="G31">
        <f>Assets!AF31+Assets!L31</f>
      </c>
      <c r="H31">
        <f>Assets!M31</f>
      </c>
      <c r="I31" s="2">
        <f>IF($B31="",0,IF($D31=1,IF(1&lt;=$C31,MIN($G31+$H31*INDEX(Rates!$C$2:$AP$60,MATCH($B31,Rates!$A$2:$A$60,0),1),Assets!$Z31),MIN($G31+$H31*INDEX(Rates!$C$2:$AP$60,MATCH($B31,Rates!$A$2:$A$60,0),1),Assets!$Z31)),$G31+$H31*INDEX(Rates!$C$2:$AP$60,MATCH($B31,Rates!$A$2:$A$60,0),1)))</f>
      </c>
      <c r="J31" s="2">
        <f>IF($B31="",0,IF($D31=1,IF(2&lt;=$C31,MIN(IF($E31=1,$F31-$I31,$H31)*INDEX(Rates!$C$2:$AP$60,MATCH($B31,Rates!$A$2:$A$60,0),2),Limits!$B$7*Assets!$S31),MIN(Limits!$B$9*Assets!$S31,MAX(0,$F31-SUM($I31:I31)))),IF($E31=1,$F31-$I31,$H31)*INDEX(Rates!$C$2:$AP$60,MATCH($B31,Rates!$A$2:$A$60,0),2)))</f>
      </c>
      <c r="K31" s="2">
        <f>IF($B31="",0,IF($D31=1,IF(3&lt;=$C31,MIN(IF($E31=1,$F31-$I31,$H31)*INDEX(Rates!$C$2:$AP$60,MATCH($B31,Rates!$A$2:$A$60,0),3),Limits!$B$8*Assets!$S31),MIN(Limits!$B$9*Assets!$S31,MAX(0,$F31-SUM($I31:J31)))),IF($E31=1,$F31-$I31,$H31)*INDEX(Rates!$C$2:$AP$60,MATCH($B31,Rates!$A$2:$A$60,0),3)))</f>
      </c>
      <c r="L31" s="2">
        <f>IF($B31="",0,IF($D31=1,IF(4&lt;=$C31,MIN(IF($E31=1,$F31-$I31,$H31)*INDEX(Rates!$C$2:$AP$60,MATCH($B31,Rates!$A$2:$A$60,0),4),Limits!$B$9*Assets!$S31),MIN(Limits!$B$9*Assets!$S31,MAX(0,$F31-SUM($I31:K31)))),IF($E31=1,$F31-$I31,$H31)*INDEX(Rates!$C$2:$AP$60,MATCH($B31,Rates!$A$2:$A$60,0),4)))</f>
      </c>
      <c r="M31" s="2">
        <f>IF($B31="",0,IF($D31=1,IF(5&lt;=$C31,MIN(IF($E31=1,$F31-$I31,$H31)*INDEX(Rates!$C$2:$AP$60,MATCH($B31,Rates!$A$2:$A$60,0),5),Limits!$B$9*Assets!$S31),MIN(Limits!$B$9*Assets!$S31,MAX(0,$F31-SUM($I31:L31)))),IF($E31=1,$F31-$I31,$H31)*INDEX(Rates!$C$2:$AP$60,MATCH($B31,Rates!$A$2:$A$60,0),5)))</f>
      </c>
      <c r="N31" s="2">
        <f>IF($B31="",0,IF($D31=1,IF(6&lt;=$C31,MIN(IF($E31=1,$F31-$I31,$H31)*INDEX(Rates!$C$2:$AP$60,MATCH($B31,Rates!$A$2:$A$60,0),6),Limits!$B$9*Assets!$S31),MIN(Limits!$B$9*Assets!$S31,MAX(0,$F31-SUM($I31:M31)))),IF($E31=1,$F31-$I31,$H31)*INDEX(Rates!$C$2:$AP$60,MATCH($B31,Rates!$A$2:$A$60,0),6)))</f>
      </c>
      <c r="O31" s="2">
        <f>IF($B31="",0,IF($D31=1,IF(7&lt;=$C31,MIN(IF($E31=1,$F31-$I31,$H31)*INDEX(Rates!$C$2:$AP$60,MATCH($B31,Rates!$A$2:$A$60,0),7),Limits!$B$9*Assets!$S31),MIN(Limits!$B$9*Assets!$S31,MAX(0,$F31-SUM($I31:N31)))),IF($E31=1,$F31-$I31,$H31)*INDEX(Rates!$C$2:$AP$60,MATCH($B31,Rates!$A$2:$A$60,0),7)))</f>
      </c>
      <c r="P31" s="2">
        <f>IF($B31="",0,IF($D31=1,IF(8&lt;=$C31,MIN(IF($E31=1,$F31-$I31,$H31)*INDEX(Rates!$C$2:$AP$60,MATCH($B31,Rates!$A$2:$A$60,0),8),Limits!$B$9*Assets!$S31),MIN(Limits!$B$9*Assets!$S31,MAX(0,$F31-SUM($I31:O31)))),IF($E31=1,$F31-$I31,$H31)*INDEX(Rates!$C$2:$AP$60,MATCH($B31,Rates!$A$2:$A$60,0),8)))</f>
      </c>
      <c r="Q31" s="2">
        <f>IF($B31="",0,IF($D31=1,IF(9&lt;=$C31,MIN(IF($E31=1,$F31-$I31,$H31)*INDEX(Rates!$C$2:$AP$60,MATCH($B31,Rates!$A$2:$A$60,0),9),Limits!$B$9*Assets!$S31),MIN(Limits!$B$9*Assets!$S31,MAX(0,$F31-SUM($I31:P31)))),IF($E31=1,$F31-$I31,$H31)*INDEX(Rates!$C$2:$AP$60,MATCH($B31,Rates!$A$2:$A$60,0),9)))</f>
      </c>
      <c r="R31" s="2">
        <f>IF($B31="",0,IF($D31=1,IF(10&lt;=$C31,MIN(IF($E31=1,$F31-$I31,$H31)*INDEX(Rates!$C$2:$AP$60,MATCH($B31,Rates!$A$2:$A$60,0),10),Limits!$B$9*Assets!$S31),MIN(Limits!$B$9*Assets!$S31,MAX(0,$F31-SUM($I31:Q31)))),IF($E31=1,$F31-$I31,$H31)*INDEX(Rates!$C$2:$AP$60,MATCH($B31,Rates!$A$2:$A$60,0),10)))</f>
      </c>
      <c r="S31" s="2">
        <f>IF($B31="",0,IF($D31=1,IF(11&lt;=$C31,MIN(IF($E31=1,$F31-$I31,$H31)*INDEX(Rates!$C$2:$AP$60,MATCH($B31,Rates!$A$2:$A$60,0),11),Limits!$B$9*Assets!$S31),MIN(Limits!$B$9*Assets!$S31,MAX(0,$F31-SUM($I31:R31)))),IF($E31=1,$F31-$I31,$H31)*INDEX(Rates!$C$2:$AP$60,MATCH($B31,Rates!$A$2:$A$60,0),11)))</f>
      </c>
      <c r="T31" s="2">
        <f>IF($B31="",0,IF($D31=1,IF(12&lt;=$C31,MIN(IF($E31=1,$F31-$I31,$H31)*INDEX(Rates!$C$2:$AP$60,MATCH($B31,Rates!$A$2:$A$60,0),12),Limits!$B$9*Assets!$S31),MIN(Limits!$B$9*Assets!$S31,MAX(0,$F31-SUM($I31:S31)))),IF($E31=1,$F31-$I31,$H31)*INDEX(Rates!$C$2:$AP$60,MATCH($B31,Rates!$A$2:$A$60,0),12)))</f>
      </c>
      <c r="U31" s="2">
        <f>IF($B31="",0,IF($D31=1,IF(13&lt;=$C31,MIN(IF($E31=1,$F31-$I31,$H31)*INDEX(Rates!$C$2:$AP$60,MATCH($B31,Rates!$A$2:$A$60,0),13),Limits!$B$9*Assets!$S31),MIN(Limits!$B$9*Assets!$S31,MAX(0,$F31-SUM($I31:T31)))),IF($E31=1,$F31-$I31,$H31)*INDEX(Rates!$C$2:$AP$60,MATCH($B31,Rates!$A$2:$A$60,0),13)))</f>
      </c>
      <c r="V31" s="2">
        <f>IF($B31="",0,IF($D31=1,IF(14&lt;=$C31,MIN(IF($E31=1,$F31-$I31,$H31)*INDEX(Rates!$C$2:$AP$60,MATCH($B31,Rates!$A$2:$A$60,0),14),Limits!$B$9*Assets!$S31),MIN(Limits!$B$9*Assets!$S31,MAX(0,$F31-SUM($I31:U31)))),IF($E31=1,$F31-$I31,$H31)*INDEX(Rates!$C$2:$AP$60,MATCH($B31,Rates!$A$2:$A$60,0),14)))</f>
      </c>
      <c r="W31" s="2">
        <f>IF($B31="",0,IF($D31=1,IF(15&lt;=$C31,MIN(IF($E31=1,$F31-$I31,$H31)*INDEX(Rates!$C$2:$AP$60,MATCH($B31,Rates!$A$2:$A$60,0),15),Limits!$B$9*Assets!$S31),MIN(Limits!$B$9*Assets!$S31,MAX(0,$F31-SUM($I31:V31)))),IF($E31=1,$F31-$I31,$H31)*INDEX(Rates!$C$2:$AP$60,MATCH($B31,Rates!$A$2:$A$60,0),15)))</f>
      </c>
      <c r="X31" s="2">
        <f>IF($B31="",0,IF($D31=1,IF(16&lt;=$C31,MIN(IF($E31=1,$F31-$I31,$H31)*INDEX(Rates!$C$2:$AP$60,MATCH($B31,Rates!$A$2:$A$60,0),16),Limits!$B$9*Assets!$S31),MIN(Limits!$B$9*Assets!$S31,MAX(0,$F31-SUM($I31:W31)))),IF($E31=1,$F31-$I31,$H31)*INDEX(Rates!$C$2:$AP$60,MATCH($B31,Rates!$A$2:$A$60,0),16)))</f>
      </c>
      <c r="Y31" s="2">
        <f>IF($B31="",0,IF($D31=1,IF(17&lt;=$C31,MIN(IF($E31=1,$F31-$I31,$H31)*INDEX(Rates!$C$2:$AP$60,MATCH($B31,Rates!$A$2:$A$60,0),17),Limits!$B$9*Assets!$S31),MIN(Limits!$B$9*Assets!$S31,MAX(0,$F31-SUM($I31:X31)))),IF($E31=1,$F31-$I31,$H31)*INDEX(Rates!$C$2:$AP$60,MATCH($B31,Rates!$A$2:$A$60,0),17)))</f>
      </c>
      <c r="Z31" s="2">
        <f>IF($B31="",0,IF($D31=1,IF(18&lt;=$C31,MIN(IF($E31=1,$F31-$I31,$H31)*INDEX(Rates!$C$2:$AP$60,MATCH($B31,Rates!$A$2:$A$60,0),18),Limits!$B$9*Assets!$S31),MIN(Limits!$B$9*Assets!$S31,MAX(0,$F31-SUM($I31:Y31)))),IF($E31=1,$F31-$I31,$H31)*INDEX(Rates!$C$2:$AP$60,MATCH($B31,Rates!$A$2:$A$60,0),18)))</f>
      </c>
      <c r="AA31" s="2">
        <f>IF($B31="",0,IF($D31=1,IF(19&lt;=$C31,MIN(IF($E31=1,$F31-$I31,$H31)*INDEX(Rates!$C$2:$AP$60,MATCH($B31,Rates!$A$2:$A$60,0),19),Limits!$B$9*Assets!$S31),MIN(Limits!$B$9*Assets!$S31,MAX(0,$F31-SUM($I31:Z31)))),IF($E31=1,$F31-$I31,$H31)*INDEX(Rates!$C$2:$AP$60,MATCH($B31,Rates!$A$2:$A$60,0),19)))</f>
      </c>
      <c r="AB31" s="2">
        <f>IF($B31="",0,IF($D31=1,IF(20&lt;=$C31,MIN(IF($E31=1,$F31-$I31,$H31)*INDEX(Rates!$C$2:$AP$60,MATCH($B31,Rates!$A$2:$A$60,0),20),Limits!$B$9*Assets!$S31),MIN(Limits!$B$9*Assets!$S31,MAX(0,$F31-SUM($I31:AA31)))),IF($E31=1,$F31-$I31,$H31)*INDEX(Rates!$C$2:$AP$60,MATCH($B31,Rates!$A$2:$A$60,0),20)))</f>
      </c>
      <c r="AC31" s="2">
        <f>IF($B31="",0,IF($D31=1,IF(21&lt;=$C31,MIN(IF($E31=1,$F31-$I31,$H31)*INDEX(Rates!$C$2:$AP$60,MATCH($B31,Rates!$A$2:$A$60,0),21),Limits!$B$9*Assets!$S31),MIN(Limits!$B$9*Assets!$S31,MAX(0,$F31-SUM($I31:AB31)))),IF($E31=1,$F31-$I31,$H31)*INDEX(Rates!$C$2:$AP$60,MATCH($B31,Rates!$A$2:$A$60,0),21)))</f>
      </c>
      <c r="AD31" s="2">
        <f>IF($B31="",0,IF($D31=1,IF(22&lt;=$C31,MIN(IF($E31=1,$F31-$I31,$H31)*INDEX(Rates!$C$2:$AP$60,MATCH($B31,Rates!$A$2:$A$60,0),22),Limits!$B$9*Assets!$S31),MIN(Limits!$B$9*Assets!$S31,MAX(0,$F31-SUM($I31:AC31)))),IF($E31=1,$F31-$I31,$H31)*INDEX(Rates!$C$2:$AP$60,MATCH($B31,Rates!$A$2:$A$60,0),22)))</f>
      </c>
      <c r="AE31" s="2">
        <f>IF($B31="",0,IF($D31=1,IF(23&lt;=$C31,MIN(IF($E31=1,$F31-$I31,$H31)*INDEX(Rates!$C$2:$AP$60,MATCH($B31,Rates!$A$2:$A$60,0),23),Limits!$B$9*Assets!$S31),MIN(Limits!$B$9*Assets!$S31,MAX(0,$F31-SUM($I31:AD31)))),IF($E31=1,$F31-$I31,$H31)*INDEX(Rates!$C$2:$AP$60,MATCH($B31,Rates!$A$2:$A$60,0),23)))</f>
      </c>
      <c r="AF31" s="2">
        <f>IF($B31="",0,IF($D31=1,IF(24&lt;=$C31,MIN(IF($E31=1,$F31-$I31,$H31)*INDEX(Rates!$C$2:$AP$60,MATCH($B31,Rates!$A$2:$A$60,0),24),Limits!$B$9*Assets!$S31),MIN(Limits!$B$9*Assets!$S31,MAX(0,$F31-SUM($I31:AE31)))),IF($E31=1,$F31-$I31,$H31)*INDEX(Rates!$C$2:$AP$60,MATCH($B31,Rates!$A$2:$A$60,0),24)))</f>
      </c>
      <c r="AG31" s="2">
        <f>IF($B31="",0,IF($D31=1,IF(25&lt;=$C31,MIN(IF($E31=1,$F31-$I31,$H31)*INDEX(Rates!$C$2:$AP$60,MATCH($B31,Rates!$A$2:$A$60,0),25),Limits!$B$9*Assets!$S31),MIN(Limits!$B$9*Assets!$S31,MAX(0,$F31-SUM($I31:AF31)))),IF($E31=1,$F31-$I31,$H31)*INDEX(Rates!$C$2:$AP$60,MATCH($B31,Rates!$A$2:$A$60,0),25)))</f>
      </c>
      <c r="AH31" s="2">
        <f>IF($B31="",0,IF($D31=1,IF(26&lt;=$C31,MIN(IF($E31=1,$F31-$I31,$H31)*INDEX(Rates!$C$2:$AP$60,MATCH($B31,Rates!$A$2:$A$60,0),26),Limits!$B$9*Assets!$S31),MIN(Limits!$B$9*Assets!$S31,MAX(0,$F31-SUM($I31:AG31)))),IF($E31=1,$F31-$I31,$H31)*INDEX(Rates!$C$2:$AP$60,MATCH($B31,Rates!$A$2:$A$60,0),26)))</f>
      </c>
      <c r="AI31" s="2">
        <f>IF($B31="",0,IF($D31=1,IF(27&lt;=$C31,MIN(IF($E31=1,$F31-$I31,$H31)*INDEX(Rates!$C$2:$AP$60,MATCH($B31,Rates!$A$2:$A$60,0),27),Limits!$B$9*Assets!$S31),MIN(Limits!$B$9*Assets!$S31,MAX(0,$F31-SUM($I31:AH31)))),IF($E31=1,$F31-$I31,$H31)*INDEX(Rates!$C$2:$AP$60,MATCH($B31,Rates!$A$2:$A$60,0),27)))</f>
      </c>
      <c r="AJ31" s="2">
        <f>IF($B31="",0,IF($D31=1,IF(28&lt;=$C31,MIN(IF($E31=1,$F31-$I31,$H31)*INDEX(Rates!$C$2:$AP$60,MATCH($B31,Rates!$A$2:$A$60,0),28),Limits!$B$9*Assets!$S31),MIN(Limits!$B$9*Assets!$S31,MAX(0,$F31-SUM($I31:AI31)))),IF($E31=1,$F31-$I31,$H31)*INDEX(Rates!$C$2:$AP$60,MATCH($B31,Rates!$A$2:$A$60,0),28)))</f>
      </c>
      <c r="AK31" s="2">
        <f>IF($B31="",0,IF($D31=1,IF(29&lt;=$C31,MIN(IF($E31=1,$F31-$I31,$H31)*INDEX(Rates!$C$2:$AP$60,MATCH($B31,Rates!$A$2:$A$60,0),29),Limits!$B$9*Assets!$S31),MIN(Limits!$B$9*Assets!$S31,MAX(0,$F31-SUM($I31:AJ31)))),IF($E31=1,$F31-$I31,$H31)*INDEX(Rates!$C$2:$AP$60,MATCH($B31,Rates!$A$2:$A$60,0),29)))</f>
      </c>
      <c r="AL31" s="2">
        <f>IF($B31="",0,IF($D31=1,IF(30&lt;=$C31,MIN(IF($E31=1,$F31-$I31,$H31)*INDEX(Rates!$C$2:$AP$60,MATCH($B31,Rates!$A$2:$A$60,0),30),Limits!$B$9*Assets!$S31),MIN(Limits!$B$9*Assets!$S31,MAX(0,$F31-SUM($I31:AK31)))),IF($E31=1,$F31-$I31,$H31)*INDEX(Rates!$C$2:$AP$60,MATCH($B31,Rates!$A$2:$A$60,0),30)))</f>
      </c>
      <c r="AM31" s="2">
        <f>IF($B31="",0,IF($D31=1,IF(31&lt;=$C31,MIN(IF($E31=1,$F31-$I31,$H31)*INDEX(Rates!$C$2:$AP$60,MATCH($B31,Rates!$A$2:$A$60,0),31),Limits!$B$9*Assets!$S31),MIN(Limits!$B$9*Assets!$S31,MAX(0,$F31-SUM($I31:AL31)))),IF($E31=1,$F31-$I31,$H31)*INDEX(Rates!$C$2:$AP$60,MATCH($B31,Rates!$A$2:$A$60,0),31)))</f>
      </c>
      <c r="AN31" s="2">
        <f>IF($B31="",0,IF($D31=1,IF(32&lt;=$C31,MIN(IF($E31=1,$F31-$I31,$H31)*INDEX(Rates!$C$2:$AP$60,MATCH($B31,Rates!$A$2:$A$60,0),32),Limits!$B$9*Assets!$S31),MIN(Limits!$B$9*Assets!$S31,MAX(0,$F31-SUM($I31:AM31)))),IF($E31=1,$F31-$I31,$H31)*INDEX(Rates!$C$2:$AP$60,MATCH($B31,Rates!$A$2:$A$60,0),32)))</f>
      </c>
      <c r="AO31" s="2">
        <f>IF($B31="",0,IF($D31=1,IF(33&lt;=$C31,MIN(IF($E31=1,$F31-$I31,$H31)*INDEX(Rates!$C$2:$AP$60,MATCH($B31,Rates!$A$2:$A$60,0),33),Limits!$B$9*Assets!$S31),MIN(Limits!$B$9*Assets!$S31,MAX(0,$F31-SUM($I31:AN31)))),IF($E31=1,$F31-$I31,$H31)*INDEX(Rates!$C$2:$AP$60,MATCH($B31,Rates!$A$2:$A$60,0),33)))</f>
      </c>
      <c r="AP31" s="2">
        <f>IF($B31="",0,IF($D31=1,IF(34&lt;=$C31,MIN(IF($E31=1,$F31-$I31,$H31)*INDEX(Rates!$C$2:$AP$60,MATCH($B31,Rates!$A$2:$A$60,0),34),Limits!$B$9*Assets!$S31),MIN(Limits!$B$9*Assets!$S31,MAX(0,$F31-SUM($I31:AO31)))),IF($E31=1,$F31-$I31,$H31)*INDEX(Rates!$C$2:$AP$60,MATCH($B31,Rates!$A$2:$A$60,0),34)))</f>
      </c>
      <c r="AQ31" s="2">
        <f>IF($B31="",0,IF($D31=1,IF(35&lt;=$C31,MIN(IF($E31=1,$F31-$I31,$H31)*INDEX(Rates!$C$2:$AP$60,MATCH($B31,Rates!$A$2:$A$60,0),35),Limits!$B$9*Assets!$S31),MIN(Limits!$B$9*Assets!$S31,MAX(0,$F31-SUM($I31:AP31)))),IF($E31=1,$F31-$I31,$H31)*INDEX(Rates!$C$2:$AP$60,MATCH($B31,Rates!$A$2:$A$60,0),35)))</f>
      </c>
      <c r="AR31" s="2">
        <f>IF($B31="",0,IF($D31=1,IF(36&lt;=$C31,MIN(IF($E31=1,$F31-$I31,$H31)*INDEX(Rates!$C$2:$AP$60,MATCH($B31,Rates!$A$2:$A$60,0),36),Limits!$B$9*Assets!$S31),MIN(Limits!$B$9*Assets!$S31,MAX(0,$F31-SUM($I31:AQ31)))),IF($E31=1,$F31-$I31,$H31)*INDEX(Rates!$C$2:$AP$60,MATCH($B31,Rates!$A$2:$A$60,0),36)))</f>
      </c>
      <c r="AS31" s="2">
        <f>IF($B31="",0,IF($D31=1,IF(37&lt;=$C31,MIN(IF($E31=1,$F31-$I31,$H31)*INDEX(Rates!$C$2:$AP$60,MATCH($B31,Rates!$A$2:$A$60,0),37),Limits!$B$9*Assets!$S31),MIN(Limits!$B$9*Assets!$S31,MAX(0,$F31-SUM($I31:AR31)))),IF($E31=1,$F31-$I31,$H31)*INDEX(Rates!$C$2:$AP$60,MATCH($B31,Rates!$A$2:$A$60,0),37)))</f>
      </c>
      <c r="AT31" s="2">
        <f>IF($B31="",0,IF($D31=1,IF(38&lt;=$C31,MIN(IF($E31=1,$F31-$I31,$H31)*INDEX(Rates!$C$2:$AP$60,MATCH($B31,Rates!$A$2:$A$60,0),38),Limits!$B$9*Assets!$S31),MIN(Limits!$B$9*Assets!$S31,MAX(0,$F31-SUM($I31:AS31)))),IF($E31=1,$F31-$I31,$H31)*INDEX(Rates!$C$2:$AP$60,MATCH($B31,Rates!$A$2:$A$60,0),38)))</f>
      </c>
      <c r="AU31" s="2">
        <f>IF($B31="",0,IF($D31=1,IF(39&lt;=$C31,MIN(IF($E31=1,$F31-$I31,$H31)*INDEX(Rates!$C$2:$AP$60,MATCH($B31,Rates!$A$2:$A$60,0),39),Limits!$B$9*Assets!$S31),MIN(Limits!$B$9*Assets!$S31,MAX(0,$F31-SUM($I31:AT31)))),IF($E31=1,$F31-$I31,$H31)*INDEX(Rates!$C$2:$AP$60,MATCH($B31,Rates!$A$2:$A$60,0),39)))</f>
      </c>
      <c r="AV31" s="2">
        <f>IF($B31="",0,IF($D31=1,IF(40&lt;=$C31,MIN(IF($E31=1,$F31-$I31,$H31)*INDEX(Rates!$C$2:$AP$60,MATCH($B31,Rates!$A$2:$A$60,0),40),Limits!$B$9*Assets!$S31),MIN(Limits!$B$9*Assets!$S31,MAX(0,$F31-SUM($I31:AU31)))),IF($E31=1,$F31-$I31,$H31)*INDEX(Rates!$C$2:$AP$60,MATCH($B31,Rates!$A$2:$A$60,0),40)))</f>
      </c>
    </row>
    <row r="32" spans="1:48" x14ac:dyDescent="0.25">
      <c r="A32">
        <f>IF(Assets!A32="","",Assets!A32)</f>
      </c>
      <c r="B32">
        <f>Assets!AD32</f>
      </c>
      <c r="C32">
        <f>IF(B32="",0,INDEX(Rates!$B$2:$B$60,MATCH(B32,Rates!$A$2:$A$60,0)))</f>
      </c>
      <c r="D32">
        <f>Assets!X32</f>
      </c>
      <c r="E32">
        <f>IF(AND(D32=1,Assets!J32=1,Assets!K32=0),1,0)</f>
      </c>
      <c r="F32">
        <f>Assets!T32</f>
      </c>
      <c r="G32">
        <f>Assets!AF32+Assets!L32</f>
      </c>
      <c r="H32">
        <f>Assets!M32</f>
      </c>
      <c r="I32" s="2">
        <f>IF($B32="",0,IF($D32=1,IF(1&lt;=$C32,MIN($G32+$H32*INDEX(Rates!$C$2:$AP$60,MATCH($B32,Rates!$A$2:$A$60,0),1),Assets!$Z32),MIN($G32+$H32*INDEX(Rates!$C$2:$AP$60,MATCH($B32,Rates!$A$2:$A$60,0),1),Assets!$Z32)),$G32+$H32*INDEX(Rates!$C$2:$AP$60,MATCH($B32,Rates!$A$2:$A$60,0),1)))</f>
      </c>
      <c r="J32" s="2">
        <f>IF($B32="",0,IF($D32=1,IF(2&lt;=$C32,MIN(IF($E32=1,$F32-$I32,$H32)*INDEX(Rates!$C$2:$AP$60,MATCH($B32,Rates!$A$2:$A$60,0),2),Limits!$B$7*Assets!$S32),MIN(Limits!$B$9*Assets!$S32,MAX(0,$F32-SUM($I32:I32)))),IF($E32=1,$F32-$I32,$H32)*INDEX(Rates!$C$2:$AP$60,MATCH($B32,Rates!$A$2:$A$60,0),2)))</f>
      </c>
      <c r="K32" s="2">
        <f>IF($B32="",0,IF($D32=1,IF(3&lt;=$C32,MIN(IF($E32=1,$F32-$I32,$H32)*INDEX(Rates!$C$2:$AP$60,MATCH($B32,Rates!$A$2:$A$60,0),3),Limits!$B$8*Assets!$S32),MIN(Limits!$B$9*Assets!$S32,MAX(0,$F32-SUM($I32:J32)))),IF($E32=1,$F32-$I32,$H32)*INDEX(Rates!$C$2:$AP$60,MATCH($B32,Rates!$A$2:$A$60,0),3)))</f>
      </c>
      <c r="L32" s="2">
        <f>IF($B32="",0,IF($D32=1,IF(4&lt;=$C32,MIN(IF($E32=1,$F32-$I32,$H32)*INDEX(Rates!$C$2:$AP$60,MATCH($B32,Rates!$A$2:$A$60,0),4),Limits!$B$9*Assets!$S32),MIN(Limits!$B$9*Assets!$S32,MAX(0,$F32-SUM($I32:K32)))),IF($E32=1,$F32-$I32,$H32)*INDEX(Rates!$C$2:$AP$60,MATCH($B32,Rates!$A$2:$A$60,0),4)))</f>
      </c>
      <c r="M32" s="2">
        <f>IF($B32="",0,IF($D32=1,IF(5&lt;=$C32,MIN(IF($E32=1,$F32-$I32,$H32)*INDEX(Rates!$C$2:$AP$60,MATCH($B32,Rates!$A$2:$A$60,0),5),Limits!$B$9*Assets!$S32),MIN(Limits!$B$9*Assets!$S32,MAX(0,$F32-SUM($I32:L32)))),IF($E32=1,$F32-$I32,$H32)*INDEX(Rates!$C$2:$AP$60,MATCH($B32,Rates!$A$2:$A$60,0),5)))</f>
      </c>
      <c r="N32" s="2">
        <f>IF($B32="",0,IF($D32=1,IF(6&lt;=$C32,MIN(IF($E32=1,$F32-$I32,$H32)*INDEX(Rates!$C$2:$AP$60,MATCH($B32,Rates!$A$2:$A$60,0),6),Limits!$B$9*Assets!$S32),MIN(Limits!$B$9*Assets!$S32,MAX(0,$F32-SUM($I32:M32)))),IF($E32=1,$F32-$I32,$H32)*INDEX(Rates!$C$2:$AP$60,MATCH($B32,Rates!$A$2:$A$60,0),6)))</f>
      </c>
      <c r="O32" s="2">
        <f>IF($B32="",0,IF($D32=1,IF(7&lt;=$C32,MIN(IF($E32=1,$F32-$I32,$H32)*INDEX(Rates!$C$2:$AP$60,MATCH($B32,Rates!$A$2:$A$60,0),7),Limits!$B$9*Assets!$S32),MIN(Limits!$B$9*Assets!$S32,MAX(0,$F32-SUM($I32:N32)))),IF($E32=1,$F32-$I32,$H32)*INDEX(Rates!$C$2:$AP$60,MATCH($B32,Rates!$A$2:$A$60,0),7)))</f>
      </c>
      <c r="P32" s="2">
        <f>IF($B32="",0,IF($D32=1,IF(8&lt;=$C32,MIN(IF($E32=1,$F32-$I32,$H32)*INDEX(Rates!$C$2:$AP$60,MATCH($B32,Rates!$A$2:$A$60,0),8),Limits!$B$9*Assets!$S32),MIN(Limits!$B$9*Assets!$S32,MAX(0,$F32-SUM($I32:O32)))),IF($E32=1,$F32-$I32,$H32)*INDEX(Rates!$C$2:$AP$60,MATCH($B32,Rates!$A$2:$A$60,0),8)))</f>
      </c>
      <c r="Q32" s="2">
        <f>IF($B32="",0,IF($D32=1,IF(9&lt;=$C32,MIN(IF($E32=1,$F32-$I32,$H32)*INDEX(Rates!$C$2:$AP$60,MATCH($B32,Rates!$A$2:$A$60,0),9),Limits!$B$9*Assets!$S32),MIN(Limits!$B$9*Assets!$S32,MAX(0,$F32-SUM($I32:P32)))),IF($E32=1,$F32-$I32,$H32)*INDEX(Rates!$C$2:$AP$60,MATCH($B32,Rates!$A$2:$A$60,0),9)))</f>
      </c>
      <c r="R32" s="2">
        <f>IF($B32="",0,IF($D32=1,IF(10&lt;=$C32,MIN(IF($E32=1,$F32-$I32,$H32)*INDEX(Rates!$C$2:$AP$60,MATCH($B32,Rates!$A$2:$A$60,0),10),Limits!$B$9*Assets!$S32),MIN(Limits!$B$9*Assets!$S32,MAX(0,$F32-SUM($I32:Q32)))),IF($E32=1,$F32-$I32,$H32)*INDEX(Rates!$C$2:$AP$60,MATCH($B32,Rates!$A$2:$A$60,0),10)))</f>
      </c>
      <c r="S32" s="2">
        <f>IF($B32="",0,IF($D32=1,IF(11&lt;=$C32,MIN(IF($E32=1,$F32-$I32,$H32)*INDEX(Rates!$C$2:$AP$60,MATCH($B32,Rates!$A$2:$A$60,0),11),Limits!$B$9*Assets!$S32),MIN(Limits!$B$9*Assets!$S32,MAX(0,$F32-SUM($I32:R32)))),IF($E32=1,$F32-$I32,$H32)*INDEX(Rates!$C$2:$AP$60,MATCH($B32,Rates!$A$2:$A$60,0),11)))</f>
      </c>
      <c r="T32" s="2">
        <f>IF($B32="",0,IF($D32=1,IF(12&lt;=$C32,MIN(IF($E32=1,$F32-$I32,$H32)*INDEX(Rates!$C$2:$AP$60,MATCH($B32,Rates!$A$2:$A$60,0),12),Limits!$B$9*Assets!$S32),MIN(Limits!$B$9*Assets!$S32,MAX(0,$F32-SUM($I32:S32)))),IF($E32=1,$F32-$I32,$H32)*INDEX(Rates!$C$2:$AP$60,MATCH($B32,Rates!$A$2:$A$60,0),12)))</f>
      </c>
      <c r="U32" s="2">
        <f>IF($B32="",0,IF($D32=1,IF(13&lt;=$C32,MIN(IF($E32=1,$F32-$I32,$H32)*INDEX(Rates!$C$2:$AP$60,MATCH($B32,Rates!$A$2:$A$60,0),13),Limits!$B$9*Assets!$S32),MIN(Limits!$B$9*Assets!$S32,MAX(0,$F32-SUM($I32:T32)))),IF($E32=1,$F32-$I32,$H32)*INDEX(Rates!$C$2:$AP$60,MATCH($B32,Rates!$A$2:$A$60,0),13)))</f>
      </c>
      <c r="V32" s="2">
        <f>IF($B32="",0,IF($D32=1,IF(14&lt;=$C32,MIN(IF($E32=1,$F32-$I32,$H32)*INDEX(Rates!$C$2:$AP$60,MATCH($B32,Rates!$A$2:$A$60,0),14),Limits!$B$9*Assets!$S32),MIN(Limits!$B$9*Assets!$S32,MAX(0,$F32-SUM($I32:U32)))),IF($E32=1,$F32-$I32,$H32)*INDEX(Rates!$C$2:$AP$60,MATCH($B32,Rates!$A$2:$A$60,0),14)))</f>
      </c>
      <c r="W32" s="2">
        <f>IF($B32="",0,IF($D32=1,IF(15&lt;=$C32,MIN(IF($E32=1,$F32-$I32,$H32)*INDEX(Rates!$C$2:$AP$60,MATCH($B32,Rates!$A$2:$A$60,0),15),Limits!$B$9*Assets!$S32),MIN(Limits!$B$9*Assets!$S32,MAX(0,$F32-SUM($I32:V32)))),IF($E32=1,$F32-$I32,$H32)*INDEX(Rates!$C$2:$AP$60,MATCH($B32,Rates!$A$2:$A$60,0),15)))</f>
      </c>
      <c r="X32" s="2">
        <f>IF($B32="",0,IF($D32=1,IF(16&lt;=$C32,MIN(IF($E32=1,$F32-$I32,$H32)*INDEX(Rates!$C$2:$AP$60,MATCH($B32,Rates!$A$2:$A$60,0),16),Limits!$B$9*Assets!$S32),MIN(Limits!$B$9*Assets!$S32,MAX(0,$F32-SUM($I32:W32)))),IF($E32=1,$F32-$I32,$H32)*INDEX(Rates!$C$2:$AP$60,MATCH($B32,Rates!$A$2:$A$60,0),16)))</f>
      </c>
      <c r="Y32" s="2">
        <f>IF($B32="",0,IF($D32=1,IF(17&lt;=$C32,MIN(IF($E32=1,$F32-$I32,$H32)*INDEX(Rates!$C$2:$AP$60,MATCH($B32,Rates!$A$2:$A$60,0),17),Limits!$B$9*Assets!$S32),MIN(Limits!$B$9*Assets!$S32,MAX(0,$F32-SUM($I32:X32)))),IF($E32=1,$F32-$I32,$H32)*INDEX(Rates!$C$2:$AP$60,MATCH($B32,Rates!$A$2:$A$60,0),17)))</f>
      </c>
      <c r="Z32" s="2">
        <f>IF($B32="",0,IF($D32=1,IF(18&lt;=$C32,MIN(IF($E32=1,$F32-$I32,$H32)*INDEX(Rates!$C$2:$AP$60,MATCH($B32,Rates!$A$2:$A$60,0),18),Limits!$B$9*Assets!$S32),MIN(Limits!$B$9*Assets!$S32,MAX(0,$F32-SUM($I32:Y32)))),IF($E32=1,$F32-$I32,$H32)*INDEX(Rates!$C$2:$AP$60,MATCH($B32,Rates!$A$2:$A$60,0),18)))</f>
      </c>
      <c r="AA32" s="2">
        <f>IF($B32="",0,IF($D32=1,IF(19&lt;=$C32,MIN(IF($E32=1,$F32-$I32,$H32)*INDEX(Rates!$C$2:$AP$60,MATCH($B32,Rates!$A$2:$A$60,0),19),Limits!$B$9*Assets!$S32),MIN(Limits!$B$9*Assets!$S32,MAX(0,$F32-SUM($I32:Z32)))),IF($E32=1,$F32-$I32,$H32)*INDEX(Rates!$C$2:$AP$60,MATCH($B32,Rates!$A$2:$A$60,0),19)))</f>
      </c>
      <c r="AB32" s="2">
        <f>IF($B32="",0,IF($D32=1,IF(20&lt;=$C32,MIN(IF($E32=1,$F32-$I32,$H32)*INDEX(Rates!$C$2:$AP$60,MATCH($B32,Rates!$A$2:$A$60,0),20),Limits!$B$9*Assets!$S32),MIN(Limits!$B$9*Assets!$S32,MAX(0,$F32-SUM($I32:AA32)))),IF($E32=1,$F32-$I32,$H32)*INDEX(Rates!$C$2:$AP$60,MATCH($B32,Rates!$A$2:$A$60,0),20)))</f>
      </c>
      <c r="AC32" s="2">
        <f>IF($B32="",0,IF($D32=1,IF(21&lt;=$C32,MIN(IF($E32=1,$F32-$I32,$H32)*INDEX(Rates!$C$2:$AP$60,MATCH($B32,Rates!$A$2:$A$60,0),21),Limits!$B$9*Assets!$S32),MIN(Limits!$B$9*Assets!$S32,MAX(0,$F32-SUM($I32:AB32)))),IF($E32=1,$F32-$I32,$H32)*INDEX(Rates!$C$2:$AP$60,MATCH($B32,Rates!$A$2:$A$60,0),21)))</f>
      </c>
      <c r="AD32" s="2">
        <f>IF($B32="",0,IF($D32=1,IF(22&lt;=$C32,MIN(IF($E32=1,$F32-$I32,$H32)*INDEX(Rates!$C$2:$AP$60,MATCH($B32,Rates!$A$2:$A$60,0),22),Limits!$B$9*Assets!$S32),MIN(Limits!$B$9*Assets!$S32,MAX(0,$F32-SUM($I32:AC32)))),IF($E32=1,$F32-$I32,$H32)*INDEX(Rates!$C$2:$AP$60,MATCH($B32,Rates!$A$2:$A$60,0),22)))</f>
      </c>
      <c r="AE32" s="2">
        <f>IF($B32="",0,IF($D32=1,IF(23&lt;=$C32,MIN(IF($E32=1,$F32-$I32,$H32)*INDEX(Rates!$C$2:$AP$60,MATCH($B32,Rates!$A$2:$A$60,0),23),Limits!$B$9*Assets!$S32),MIN(Limits!$B$9*Assets!$S32,MAX(0,$F32-SUM($I32:AD32)))),IF($E32=1,$F32-$I32,$H32)*INDEX(Rates!$C$2:$AP$60,MATCH($B32,Rates!$A$2:$A$60,0),23)))</f>
      </c>
      <c r="AF32" s="2">
        <f>IF($B32="",0,IF($D32=1,IF(24&lt;=$C32,MIN(IF($E32=1,$F32-$I32,$H32)*INDEX(Rates!$C$2:$AP$60,MATCH($B32,Rates!$A$2:$A$60,0),24),Limits!$B$9*Assets!$S32),MIN(Limits!$B$9*Assets!$S32,MAX(0,$F32-SUM($I32:AE32)))),IF($E32=1,$F32-$I32,$H32)*INDEX(Rates!$C$2:$AP$60,MATCH($B32,Rates!$A$2:$A$60,0),24)))</f>
      </c>
      <c r="AG32" s="2">
        <f>IF($B32="",0,IF($D32=1,IF(25&lt;=$C32,MIN(IF($E32=1,$F32-$I32,$H32)*INDEX(Rates!$C$2:$AP$60,MATCH($B32,Rates!$A$2:$A$60,0),25),Limits!$B$9*Assets!$S32),MIN(Limits!$B$9*Assets!$S32,MAX(0,$F32-SUM($I32:AF32)))),IF($E32=1,$F32-$I32,$H32)*INDEX(Rates!$C$2:$AP$60,MATCH($B32,Rates!$A$2:$A$60,0),25)))</f>
      </c>
      <c r="AH32" s="2">
        <f>IF($B32="",0,IF($D32=1,IF(26&lt;=$C32,MIN(IF($E32=1,$F32-$I32,$H32)*INDEX(Rates!$C$2:$AP$60,MATCH($B32,Rates!$A$2:$A$60,0),26),Limits!$B$9*Assets!$S32),MIN(Limits!$B$9*Assets!$S32,MAX(0,$F32-SUM($I32:AG32)))),IF($E32=1,$F32-$I32,$H32)*INDEX(Rates!$C$2:$AP$60,MATCH($B32,Rates!$A$2:$A$60,0),26)))</f>
      </c>
      <c r="AI32" s="2">
        <f>IF($B32="",0,IF($D32=1,IF(27&lt;=$C32,MIN(IF($E32=1,$F32-$I32,$H32)*INDEX(Rates!$C$2:$AP$60,MATCH($B32,Rates!$A$2:$A$60,0),27),Limits!$B$9*Assets!$S32),MIN(Limits!$B$9*Assets!$S32,MAX(0,$F32-SUM($I32:AH32)))),IF($E32=1,$F32-$I32,$H32)*INDEX(Rates!$C$2:$AP$60,MATCH($B32,Rates!$A$2:$A$60,0),27)))</f>
      </c>
      <c r="AJ32" s="2">
        <f>IF($B32="",0,IF($D32=1,IF(28&lt;=$C32,MIN(IF($E32=1,$F32-$I32,$H32)*INDEX(Rates!$C$2:$AP$60,MATCH($B32,Rates!$A$2:$A$60,0),28),Limits!$B$9*Assets!$S32),MIN(Limits!$B$9*Assets!$S32,MAX(0,$F32-SUM($I32:AI32)))),IF($E32=1,$F32-$I32,$H32)*INDEX(Rates!$C$2:$AP$60,MATCH($B32,Rates!$A$2:$A$60,0),28)))</f>
      </c>
      <c r="AK32" s="2">
        <f>IF($B32="",0,IF($D32=1,IF(29&lt;=$C32,MIN(IF($E32=1,$F32-$I32,$H32)*INDEX(Rates!$C$2:$AP$60,MATCH($B32,Rates!$A$2:$A$60,0),29),Limits!$B$9*Assets!$S32),MIN(Limits!$B$9*Assets!$S32,MAX(0,$F32-SUM($I32:AJ32)))),IF($E32=1,$F32-$I32,$H32)*INDEX(Rates!$C$2:$AP$60,MATCH($B32,Rates!$A$2:$A$60,0),29)))</f>
      </c>
      <c r="AL32" s="2">
        <f>IF($B32="",0,IF($D32=1,IF(30&lt;=$C32,MIN(IF($E32=1,$F32-$I32,$H32)*INDEX(Rates!$C$2:$AP$60,MATCH($B32,Rates!$A$2:$A$60,0),30),Limits!$B$9*Assets!$S32),MIN(Limits!$B$9*Assets!$S32,MAX(0,$F32-SUM($I32:AK32)))),IF($E32=1,$F32-$I32,$H32)*INDEX(Rates!$C$2:$AP$60,MATCH($B32,Rates!$A$2:$A$60,0),30)))</f>
      </c>
      <c r="AM32" s="2">
        <f>IF($B32="",0,IF($D32=1,IF(31&lt;=$C32,MIN(IF($E32=1,$F32-$I32,$H32)*INDEX(Rates!$C$2:$AP$60,MATCH($B32,Rates!$A$2:$A$60,0),31),Limits!$B$9*Assets!$S32),MIN(Limits!$B$9*Assets!$S32,MAX(0,$F32-SUM($I32:AL32)))),IF($E32=1,$F32-$I32,$H32)*INDEX(Rates!$C$2:$AP$60,MATCH($B32,Rates!$A$2:$A$60,0),31)))</f>
      </c>
      <c r="AN32" s="2">
        <f>IF($B32="",0,IF($D32=1,IF(32&lt;=$C32,MIN(IF($E32=1,$F32-$I32,$H32)*INDEX(Rates!$C$2:$AP$60,MATCH($B32,Rates!$A$2:$A$60,0),32),Limits!$B$9*Assets!$S32),MIN(Limits!$B$9*Assets!$S32,MAX(0,$F32-SUM($I32:AM32)))),IF($E32=1,$F32-$I32,$H32)*INDEX(Rates!$C$2:$AP$60,MATCH($B32,Rates!$A$2:$A$60,0),32)))</f>
      </c>
      <c r="AO32" s="2">
        <f>IF($B32="",0,IF($D32=1,IF(33&lt;=$C32,MIN(IF($E32=1,$F32-$I32,$H32)*INDEX(Rates!$C$2:$AP$60,MATCH($B32,Rates!$A$2:$A$60,0),33),Limits!$B$9*Assets!$S32),MIN(Limits!$B$9*Assets!$S32,MAX(0,$F32-SUM($I32:AN32)))),IF($E32=1,$F32-$I32,$H32)*INDEX(Rates!$C$2:$AP$60,MATCH($B32,Rates!$A$2:$A$60,0),33)))</f>
      </c>
      <c r="AP32" s="2">
        <f>IF($B32="",0,IF($D32=1,IF(34&lt;=$C32,MIN(IF($E32=1,$F32-$I32,$H32)*INDEX(Rates!$C$2:$AP$60,MATCH($B32,Rates!$A$2:$A$60,0),34),Limits!$B$9*Assets!$S32),MIN(Limits!$B$9*Assets!$S32,MAX(0,$F32-SUM($I32:AO32)))),IF($E32=1,$F32-$I32,$H32)*INDEX(Rates!$C$2:$AP$60,MATCH($B32,Rates!$A$2:$A$60,0),34)))</f>
      </c>
      <c r="AQ32" s="2">
        <f>IF($B32="",0,IF($D32=1,IF(35&lt;=$C32,MIN(IF($E32=1,$F32-$I32,$H32)*INDEX(Rates!$C$2:$AP$60,MATCH($B32,Rates!$A$2:$A$60,0),35),Limits!$B$9*Assets!$S32),MIN(Limits!$B$9*Assets!$S32,MAX(0,$F32-SUM($I32:AP32)))),IF($E32=1,$F32-$I32,$H32)*INDEX(Rates!$C$2:$AP$60,MATCH($B32,Rates!$A$2:$A$60,0),35)))</f>
      </c>
      <c r="AR32" s="2">
        <f>IF($B32="",0,IF($D32=1,IF(36&lt;=$C32,MIN(IF($E32=1,$F32-$I32,$H32)*INDEX(Rates!$C$2:$AP$60,MATCH($B32,Rates!$A$2:$A$60,0),36),Limits!$B$9*Assets!$S32),MIN(Limits!$B$9*Assets!$S32,MAX(0,$F32-SUM($I32:AQ32)))),IF($E32=1,$F32-$I32,$H32)*INDEX(Rates!$C$2:$AP$60,MATCH($B32,Rates!$A$2:$A$60,0),36)))</f>
      </c>
      <c r="AS32" s="2">
        <f>IF($B32="",0,IF($D32=1,IF(37&lt;=$C32,MIN(IF($E32=1,$F32-$I32,$H32)*INDEX(Rates!$C$2:$AP$60,MATCH($B32,Rates!$A$2:$A$60,0),37),Limits!$B$9*Assets!$S32),MIN(Limits!$B$9*Assets!$S32,MAX(0,$F32-SUM($I32:AR32)))),IF($E32=1,$F32-$I32,$H32)*INDEX(Rates!$C$2:$AP$60,MATCH($B32,Rates!$A$2:$A$60,0),37)))</f>
      </c>
      <c r="AT32" s="2">
        <f>IF($B32="",0,IF($D32=1,IF(38&lt;=$C32,MIN(IF($E32=1,$F32-$I32,$H32)*INDEX(Rates!$C$2:$AP$60,MATCH($B32,Rates!$A$2:$A$60,0),38),Limits!$B$9*Assets!$S32),MIN(Limits!$B$9*Assets!$S32,MAX(0,$F32-SUM($I32:AS32)))),IF($E32=1,$F32-$I32,$H32)*INDEX(Rates!$C$2:$AP$60,MATCH($B32,Rates!$A$2:$A$60,0),38)))</f>
      </c>
      <c r="AU32" s="2">
        <f>IF($B32="",0,IF($D32=1,IF(39&lt;=$C32,MIN(IF($E32=1,$F32-$I32,$H32)*INDEX(Rates!$C$2:$AP$60,MATCH($B32,Rates!$A$2:$A$60,0),39),Limits!$B$9*Assets!$S32),MIN(Limits!$B$9*Assets!$S32,MAX(0,$F32-SUM($I32:AT32)))),IF($E32=1,$F32-$I32,$H32)*INDEX(Rates!$C$2:$AP$60,MATCH($B32,Rates!$A$2:$A$60,0),39)))</f>
      </c>
      <c r="AV32" s="2">
        <f>IF($B32="",0,IF($D32=1,IF(40&lt;=$C32,MIN(IF($E32=1,$F32-$I32,$H32)*INDEX(Rates!$C$2:$AP$60,MATCH($B32,Rates!$A$2:$A$60,0),40),Limits!$B$9*Assets!$S32),MIN(Limits!$B$9*Assets!$S32,MAX(0,$F32-SUM($I32:AU32)))),IF($E32=1,$F32-$I32,$H32)*INDEX(Rates!$C$2:$AP$60,MATCH($B32,Rates!$A$2:$A$60,0),40)))</f>
      </c>
    </row>
    <row r="33" spans="1:48" x14ac:dyDescent="0.25">
      <c r="A33">
        <f>IF(Assets!A33="","",Assets!A33)</f>
      </c>
      <c r="B33">
        <f>Assets!AD33</f>
      </c>
      <c r="C33">
        <f>IF(B33="",0,INDEX(Rates!$B$2:$B$60,MATCH(B33,Rates!$A$2:$A$60,0)))</f>
      </c>
      <c r="D33">
        <f>Assets!X33</f>
      </c>
      <c r="E33">
        <f>IF(AND(D33=1,Assets!J33=1,Assets!K33=0),1,0)</f>
      </c>
      <c r="F33">
        <f>Assets!T33</f>
      </c>
      <c r="G33">
        <f>Assets!AF33+Assets!L33</f>
      </c>
      <c r="H33">
        <f>Assets!M33</f>
      </c>
      <c r="I33" s="2">
        <f>IF($B33="",0,IF($D33=1,IF(1&lt;=$C33,MIN($G33+$H33*INDEX(Rates!$C$2:$AP$60,MATCH($B33,Rates!$A$2:$A$60,0),1),Assets!$Z33),MIN($G33+$H33*INDEX(Rates!$C$2:$AP$60,MATCH($B33,Rates!$A$2:$A$60,0),1),Assets!$Z33)),$G33+$H33*INDEX(Rates!$C$2:$AP$60,MATCH($B33,Rates!$A$2:$A$60,0),1)))</f>
      </c>
      <c r="J33" s="2">
        <f>IF($B33="",0,IF($D33=1,IF(2&lt;=$C33,MIN(IF($E33=1,$F33-$I33,$H33)*INDEX(Rates!$C$2:$AP$60,MATCH($B33,Rates!$A$2:$A$60,0),2),Limits!$B$7*Assets!$S33),MIN(Limits!$B$9*Assets!$S33,MAX(0,$F33-SUM($I33:I33)))),IF($E33=1,$F33-$I33,$H33)*INDEX(Rates!$C$2:$AP$60,MATCH($B33,Rates!$A$2:$A$60,0),2)))</f>
      </c>
      <c r="K33" s="2">
        <f>IF($B33="",0,IF($D33=1,IF(3&lt;=$C33,MIN(IF($E33=1,$F33-$I33,$H33)*INDEX(Rates!$C$2:$AP$60,MATCH($B33,Rates!$A$2:$A$60,0),3),Limits!$B$8*Assets!$S33),MIN(Limits!$B$9*Assets!$S33,MAX(0,$F33-SUM($I33:J33)))),IF($E33=1,$F33-$I33,$H33)*INDEX(Rates!$C$2:$AP$60,MATCH($B33,Rates!$A$2:$A$60,0),3)))</f>
      </c>
      <c r="L33" s="2">
        <f>IF($B33="",0,IF($D33=1,IF(4&lt;=$C33,MIN(IF($E33=1,$F33-$I33,$H33)*INDEX(Rates!$C$2:$AP$60,MATCH($B33,Rates!$A$2:$A$60,0),4),Limits!$B$9*Assets!$S33),MIN(Limits!$B$9*Assets!$S33,MAX(0,$F33-SUM($I33:K33)))),IF($E33=1,$F33-$I33,$H33)*INDEX(Rates!$C$2:$AP$60,MATCH($B33,Rates!$A$2:$A$60,0),4)))</f>
      </c>
      <c r="M33" s="2">
        <f>IF($B33="",0,IF($D33=1,IF(5&lt;=$C33,MIN(IF($E33=1,$F33-$I33,$H33)*INDEX(Rates!$C$2:$AP$60,MATCH($B33,Rates!$A$2:$A$60,0),5),Limits!$B$9*Assets!$S33),MIN(Limits!$B$9*Assets!$S33,MAX(0,$F33-SUM($I33:L33)))),IF($E33=1,$F33-$I33,$H33)*INDEX(Rates!$C$2:$AP$60,MATCH($B33,Rates!$A$2:$A$60,0),5)))</f>
      </c>
      <c r="N33" s="2">
        <f>IF($B33="",0,IF($D33=1,IF(6&lt;=$C33,MIN(IF($E33=1,$F33-$I33,$H33)*INDEX(Rates!$C$2:$AP$60,MATCH($B33,Rates!$A$2:$A$60,0),6),Limits!$B$9*Assets!$S33),MIN(Limits!$B$9*Assets!$S33,MAX(0,$F33-SUM($I33:M33)))),IF($E33=1,$F33-$I33,$H33)*INDEX(Rates!$C$2:$AP$60,MATCH($B33,Rates!$A$2:$A$60,0),6)))</f>
      </c>
      <c r="O33" s="2">
        <f>IF($B33="",0,IF($D33=1,IF(7&lt;=$C33,MIN(IF($E33=1,$F33-$I33,$H33)*INDEX(Rates!$C$2:$AP$60,MATCH($B33,Rates!$A$2:$A$60,0),7),Limits!$B$9*Assets!$S33),MIN(Limits!$B$9*Assets!$S33,MAX(0,$F33-SUM($I33:N33)))),IF($E33=1,$F33-$I33,$H33)*INDEX(Rates!$C$2:$AP$60,MATCH($B33,Rates!$A$2:$A$60,0),7)))</f>
      </c>
      <c r="P33" s="2">
        <f>IF($B33="",0,IF($D33=1,IF(8&lt;=$C33,MIN(IF($E33=1,$F33-$I33,$H33)*INDEX(Rates!$C$2:$AP$60,MATCH($B33,Rates!$A$2:$A$60,0),8),Limits!$B$9*Assets!$S33),MIN(Limits!$B$9*Assets!$S33,MAX(0,$F33-SUM($I33:O33)))),IF($E33=1,$F33-$I33,$H33)*INDEX(Rates!$C$2:$AP$60,MATCH($B33,Rates!$A$2:$A$60,0),8)))</f>
      </c>
      <c r="Q33" s="2">
        <f>IF($B33="",0,IF($D33=1,IF(9&lt;=$C33,MIN(IF($E33=1,$F33-$I33,$H33)*INDEX(Rates!$C$2:$AP$60,MATCH($B33,Rates!$A$2:$A$60,0),9),Limits!$B$9*Assets!$S33),MIN(Limits!$B$9*Assets!$S33,MAX(0,$F33-SUM($I33:P33)))),IF($E33=1,$F33-$I33,$H33)*INDEX(Rates!$C$2:$AP$60,MATCH($B33,Rates!$A$2:$A$60,0),9)))</f>
      </c>
      <c r="R33" s="2">
        <f>IF($B33="",0,IF($D33=1,IF(10&lt;=$C33,MIN(IF($E33=1,$F33-$I33,$H33)*INDEX(Rates!$C$2:$AP$60,MATCH($B33,Rates!$A$2:$A$60,0),10),Limits!$B$9*Assets!$S33),MIN(Limits!$B$9*Assets!$S33,MAX(0,$F33-SUM($I33:Q33)))),IF($E33=1,$F33-$I33,$H33)*INDEX(Rates!$C$2:$AP$60,MATCH($B33,Rates!$A$2:$A$60,0),10)))</f>
      </c>
      <c r="S33" s="2">
        <f>IF($B33="",0,IF($D33=1,IF(11&lt;=$C33,MIN(IF($E33=1,$F33-$I33,$H33)*INDEX(Rates!$C$2:$AP$60,MATCH($B33,Rates!$A$2:$A$60,0),11),Limits!$B$9*Assets!$S33),MIN(Limits!$B$9*Assets!$S33,MAX(0,$F33-SUM($I33:R33)))),IF($E33=1,$F33-$I33,$H33)*INDEX(Rates!$C$2:$AP$60,MATCH($B33,Rates!$A$2:$A$60,0),11)))</f>
      </c>
      <c r="T33" s="2">
        <f>IF($B33="",0,IF($D33=1,IF(12&lt;=$C33,MIN(IF($E33=1,$F33-$I33,$H33)*INDEX(Rates!$C$2:$AP$60,MATCH($B33,Rates!$A$2:$A$60,0),12),Limits!$B$9*Assets!$S33),MIN(Limits!$B$9*Assets!$S33,MAX(0,$F33-SUM($I33:S33)))),IF($E33=1,$F33-$I33,$H33)*INDEX(Rates!$C$2:$AP$60,MATCH($B33,Rates!$A$2:$A$60,0),12)))</f>
      </c>
      <c r="U33" s="2">
        <f>IF($B33="",0,IF($D33=1,IF(13&lt;=$C33,MIN(IF($E33=1,$F33-$I33,$H33)*INDEX(Rates!$C$2:$AP$60,MATCH($B33,Rates!$A$2:$A$60,0),13),Limits!$B$9*Assets!$S33),MIN(Limits!$B$9*Assets!$S33,MAX(0,$F33-SUM($I33:T33)))),IF($E33=1,$F33-$I33,$H33)*INDEX(Rates!$C$2:$AP$60,MATCH($B33,Rates!$A$2:$A$60,0),13)))</f>
      </c>
      <c r="V33" s="2">
        <f>IF($B33="",0,IF($D33=1,IF(14&lt;=$C33,MIN(IF($E33=1,$F33-$I33,$H33)*INDEX(Rates!$C$2:$AP$60,MATCH($B33,Rates!$A$2:$A$60,0),14),Limits!$B$9*Assets!$S33),MIN(Limits!$B$9*Assets!$S33,MAX(0,$F33-SUM($I33:U33)))),IF($E33=1,$F33-$I33,$H33)*INDEX(Rates!$C$2:$AP$60,MATCH($B33,Rates!$A$2:$A$60,0),14)))</f>
      </c>
      <c r="W33" s="2">
        <f>IF($B33="",0,IF($D33=1,IF(15&lt;=$C33,MIN(IF($E33=1,$F33-$I33,$H33)*INDEX(Rates!$C$2:$AP$60,MATCH($B33,Rates!$A$2:$A$60,0),15),Limits!$B$9*Assets!$S33),MIN(Limits!$B$9*Assets!$S33,MAX(0,$F33-SUM($I33:V33)))),IF($E33=1,$F33-$I33,$H33)*INDEX(Rates!$C$2:$AP$60,MATCH($B33,Rates!$A$2:$A$60,0),15)))</f>
      </c>
      <c r="X33" s="2">
        <f>IF($B33="",0,IF($D33=1,IF(16&lt;=$C33,MIN(IF($E33=1,$F33-$I33,$H33)*INDEX(Rates!$C$2:$AP$60,MATCH($B33,Rates!$A$2:$A$60,0),16),Limits!$B$9*Assets!$S33),MIN(Limits!$B$9*Assets!$S33,MAX(0,$F33-SUM($I33:W33)))),IF($E33=1,$F33-$I33,$H33)*INDEX(Rates!$C$2:$AP$60,MATCH($B33,Rates!$A$2:$A$60,0),16)))</f>
      </c>
      <c r="Y33" s="2">
        <f>IF($B33="",0,IF($D33=1,IF(17&lt;=$C33,MIN(IF($E33=1,$F33-$I33,$H33)*INDEX(Rates!$C$2:$AP$60,MATCH($B33,Rates!$A$2:$A$60,0),17),Limits!$B$9*Assets!$S33),MIN(Limits!$B$9*Assets!$S33,MAX(0,$F33-SUM($I33:X33)))),IF($E33=1,$F33-$I33,$H33)*INDEX(Rates!$C$2:$AP$60,MATCH($B33,Rates!$A$2:$A$60,0),17)))</f>
      </c>
      <c r="Z33" s="2">
        <f>IF($B33="",0,IF($D33=1,IF(18&lt;=$C33,MIN(IF($E33=1,$F33-$I33,$H33)*INDEX(Rates!$C$2:$AP$60,MATCH($B33,Rates!$A$2:$A$60,0),18),Limits!$B$9*Assets!$S33),MIN(Limits!$B$9*Assets!$S33,MAX(0,$F33-SUM($I33:Y33)))),IF($E33=1,$F33-$I33,$H33)*INDEX(Rates!$C$2:$AP$60,MATCH($B33,Rates!$A$2:$A$60,0),18)))</f>
      </c>
      <c r="AA33" s="2">
        <f>IF($B33="",0,IF($D33=1,IF(19&lt;=$C33,MIN(IF($E33=1,$F33-$I33,$H33)*INDEX(Rates!$C$2:$AP$60,MATCH($B33,Rates!$A$2:$A$60,0),19),Limits!$B$9*Assets!$S33),MIN(Limits!$B$9*Assets!$S33,MAX(0,$F33-SUM($I33:Z33)))),IF($E33=1,$F33-$I33,$H33)*INDEX(Rates!$C$2:$AP$60,MATCH($B33,Rates!$A$2:$A$60,0),19)))</f>
      </c>
      <c r="AB33" s="2">
        <f>IF($B33="",0,IF($D33=1,IF(20&lt;=$C33,MIN(IF($E33=1,$F33-$I33,$H33)*INDEX(Rates!$C$2:$AP$60,MATCH($B33,Rates!$A$2:$A$60,0),20),Limits!$B$9*Assets!$S33),MIN(Limits!$B$9*Assets!$S33,MAX(0,$F33-SUM($I33:AA33)))),IF($E33=1,$F33-$I33,$H33)*INDEX(Rates!$C$2:$AP$60,MATCH($B33,Rates!$A$2:$A$60,0),20)))</f>
      </c>
      <c r="AC33" s="2">
        <f>IF($B33="",0,IF($D33=1,IF(21&lt;=$C33,MIN(IF($E33=1,$F33-$I33,$H33)*INDEX(Rates!$C$2:$AP$60,MATCH($B33,Rates!$A$2:$A$60,0),21),Limits!$B$9*Assets!$S33),MIN(Limits!$B$9*Assets!$S33,MAX(0,$F33-SUM($I33:AB33)))),IF($E33=1,$F33-$I33,$H33)*INDEX(Rates!$C$2:$AP$60,MATCH($B33,Rates!$A$2:$A$60,0),21)))</f>
      </c>
      <c r="AD33" s="2">
        <f>IF($B33="",0,IF($D33=1,IF(22&lt;=$C33,MIN(IF($E33=1,$F33-$I33,$H33)*INDEX(Rates!$C$2:$AP$60,MATCH($B33,Rates!$A$2:$A$60,0),22),Limits!$B$9*Assets!$S33),MIN(Limits!$B$9*Assets!$S33,MAX(0,$F33-SUM($I33:AC33)))),IF($E33=1,$F33-$I33,$H33)*INDEX(Rates!$C$2:$AP$60,MATCH($B33,Rates!$A$2:$A$60,0),22)))</f>
      </c>
      <c r="AE33" s="2">
        <f>IF($B33="",0,IF($D33=1,IF(23&lt;=$C33,MIN(IF($E33=1,$F33-$I33,$H33)*INDEX(Rates!$C$2:$AP$60,MATCH($B33,Rates!$A$2:$A$60,0),23),Limits!$B$9*Assets!$S33),MIN(Limits!$B$9*Assets!$S33,MAX(0,$F33-SUM($I33:AD33)))),IF($E33=1,$F33-$I33,$H33)*INDEX(Rates!$C$2:$AP$60,MATCH($B33,Rates!$A$2:$A$60,0),23)))</f>
      </c>
      <c r="AF33" s="2">
        <f>IF($B33="",0,IF($D33=1,IF(24&lt;=$C33,MIN(IF($E33=1,$F33-$I33,$H33)*INDEX(Rates!$C$2:$AP$60,MATCH($B33,Rates!$A$2:$A$60,0),24),Limits!$B$9*Assets!$S33),MIN(Limits!$B$9*Assets!$S33,MAX(0,$F33-SUM($I33:AE33)))),IF($E33=1,$F33-$I33,$H33)*INDEX(Rates!$C$2:$AP$60,MATCH($B33,Rates!$A$2:$A$60,0),24)))</f>
      </c>
      <c r="AG33" s="2">
        <f>IF($B33="",0,IF($D33=1,IF(25&lt;=$C33,MIN(IF($E33=1,$F33-$I33,$H33)*INDEX(Rates!$C$2:$AP$60,MATCH($B33,Rates!$A$2:$A$60,0),25),Limits!$B$9*Assets!$S33),MIN(Limits!$B$9*Assets!$S33,MAX(0,$F33-SUM($I33:AF33)))),IF($E33=1,$F33-$I33,$H33)*INDEX(Rates!$C$2:$AP$60,MATCH($B33,Rates!$A$2:$A$60,0),25)))</f>
      </c>
      <c r="AH33" s="2">
        <f>IF($B33="",0,IF($D33=1,IF(26&lt;=$C33,MIN(IF($E33=1,$F33-$I33,$H33)*INDEX(Rates!$C$2:$AP$60,MATCH($B33,Rates!$A$2:$A$60,0),26),Limits!$B$9*Assets!$S33),MIN(Limits!$B$9*Assets!$S33,MAX(0,$F33-SUM($I33:AG33)))),IF($E33=1,$F33-$I33,$H33)*INDEX(Rates!$C$2:$AP$60,MATCH($B33,Rates!$A$2:$A$60,0),26)))</f>
      </c>
      <c r="AI33" s="2">
        <f>IF($B33="",0,IF($D33=1,IF(27&lt;=$C33,MIN(IF($E33=1,$F33-$I33,$H33)*INDEX(Rates!$C$2:$AP$60,MATCH($B33,Rates!$A$2:$A$60,0),27),Limits!$B$9*Assets!$S33),MIN(Limits!$B$9*Assets!$S33,MAX(0,$F33-SUM($I33:AH33)))),IF($E33=1,$F33-$I33,$H33)*INDEX(Rates!$C$2:$AP$60,MATCH($B33,Rates!$A$2:$A$60,0),27)))</f>
      </c>
      <c r="AJ33" s="2">
        <f>IF($B33="",0,IF($D33=1,IF(28&lt;=$C33,MIN(IF($E33=1,$F33-$I33,$H33)*INDEX(Rates!$C$2:$AP$60,MATCH($B33,Rates!$A$2:$A$60,0),28),Limits!$B$9*Assets!$S33),MIN(Limits!$B$9*Assets!$S33,MAX(0,$F33-SUM($I33:AI33)))),IF($E33=1,$F33-$I33,$H33)*INDEX(Rates!$C$2:$AP$60,MATCH($B33,Rates!$A$2:$A$60,0),28)))</f>
      </c>
      <c r="AK33" s="2">
        <f>IF($B33="",0,IF($D33=1,IF(29&lt;=$C33,MIN(IF($E33=1,$F33-$I33,$H33)*INDEX(Rates!$C$2:$AP$60,MATCH($B33,Rates!$A$2:$A$60,0),29),Limits!$B$9*Assets!$S33),MIN(Limits!$B$9*Assets!$S33,MAX(0,$F33-SUM($I33:AJ33)))),IF($E33=1,$F33-$I33,$H33)*INDEX(Rates!$C$2:$AP$60,MATCH($B33,Rates!$A$2:$A$60,0),29)))</f>
      </c>
      <c r="AL33" s="2">
        <f>IF($B33="",0,IF($D33=1,IF(30&lt;=$C33,MIN(IF($E33=1,$F33-$I33,$H33)*INDEX(Rates!$C$2:$AP$60,MATCH($B33,Rates!$A$2:$A$60,0),30),Limits!$B$9*Assets!$S33),MIN(Limits!$B$9*Assets!$S33,MAX(0,$F33-SUM($I33:AK33)))),IF($E33=1,$F33-$I33,$H33)*INDEX(Rates!$C$2:$AP$60,MATCH($B33,Rates!$A$2:$A$60,0),30)))</f>
      </c>
      <c r="AM33" s="2">
        <f>IF($B33="",0,IF($D33=1,IF(31&lt;=$C33,MIN(IF($E33=1,$F33-$I33,$H33)*INDEX(Rates!$C$2:$AP$60,MATCH($B33,Rates!$A$2:$A$60,0),31),Limits!$B$9*Assets!$S33),MIN(Limits!$B$9*Assets!$S33,MAX(0,$F33-SUM($I33:AL33)))),IF($E33=1,$F33-$I33,$H33)*INDEX(Rates!$C$2:$AP$60,MATCH($B33,Rates!$A$2:$A$60,0),31)))</f>
      </c>
      <c r="AN33" s="2">
        <f>IF($B33="",0,IF($D33=1,IF(32&lt;=$C33,MIN(IF($E33=1,$F33-$I33,$H33)*INDEX(Rates!$C$2:$AP$60,MATCH($B33,Rates!$A$2:$A$60,0),32),Limits!$B$9*Assets!$S33),MIN(Limits!$B$9*Assets!$S33,MAX(0,$F33-SUM($I33:AM33)))),IF($E33=1,$F33-$I33,$H33)*INDEX(Rates!$C$2:$AP$60,MATCH($B33,Rates!$A$2:$A$60,0),32)))</f>
      </c>
      <c r="AO33" s="2">
        <f>IF($B33="",0,IF($D33=1,IF(33&lt;=$C33,MIN(IF($E33=1,$F33-$I33,$H33)*INDEX(Rates!$C$2:$AP$60,MATCH($B33,Rates!$A$2:$A$60,0),33),Limits!$B$9*Assets!$S33),MIN(Limits!$B$9*Assets!$S33,MAX(0,$F33-SUM($I33:AN33)))),IF($E33=1,$F33-$I33,$H33)*INDEX(Rates!$C$2:$AP$60,MATCH($B33,Rates!$A$2:$A$60,0),33)))</f>
      </c>
      <c r="AP33" s="2">
        <f>IF($B33="",0,IF($D33=1,IF(34&lt;=$C33,MIN(IF($E33=1,$F33-$I33,$H33)*INDEX(Rates!$C$2:$AP$60,MATCH($B33,Rates!$A$2:$A$60,0),34),Limits!$B$9*Assets!$S33),MIN(Limits!$B$9*Assets!$S33,MAX(0,$F33-SUM($I33:AO33)))),IF($E33=1,$F33-$I33,$H33)*INDEX(Rates!$C$2:$AP$60,MATCH($B33,Rates!$A$2:$A$60,0),34)))</f>
      </c>
      <c r="AQ33" s="2">
        <f>IF($B33="",0,IF($D33=1,IF(35&lt;=$C33,MIN(IF($E33=1,$F33-$I33,$H33)*INDEX(Rates!$C$2:$AP$60,MATCH($B33,Rates!$A$2:$A$60,0),35),Limits!$B$9*Assets!$S33),MIN(Limits!$B$9*Assets!$S33,MAX(0,$F33-SUM($I33:AP33)))),IF($E33=1,$F33-$I33,$H33)*INDEX(Rates!$C$2:$AP$60,MATCH($B33,Rates!$A$2:$A$60,0),35)))</f>
      </c>
      <c r="AR33" s="2">
        <f>IF($B33="",0,IF($D33=1,IF(36&lt;=$C33,MIN(IF($E33=1,$F33-$I33,$H33)*INDEX(Rates!$C$2:$AP$60,MATCH($B33,Rates!$A$2:$A$60,0),36),Limits!$B$9*Assets!$S33),MIN(Limits!$B$9*Assets!$S33,MAX(0,$F33-SUM($I33:AQ33)))),IF($E33=1,$F33-$I33,$H33)*INDEX(Rates!$C$2:$AP$60,MATCH($B33,Rates!$A$2:$A$60,0),36)))</f>
      </c>
      <c r="AS33" s="2">
        <f>IF($B33="",0,IF($D33=1,IF(37&lt;=$C33,MIN(IF($E33=1,$F33-$I33,$H33)*INDEX(Rates!$C$2:$AP$60,MATCH($B33,Rates!$A$2:$A$60,0),37),Limits!$B$9*Assets!$S33),MIN(Limits!$B$9*Assets!$S33,MAX(0,$F33-SUM($I33:AR33)))),IF($E33=1,$F33-$I33,$H33)*INDEX(Rates!$C$2:$AP$60,MATCH($B33,Rates!$A$2:$A$60,0),37)))</f>
      </c>
      <c r="AT33" s="2">
        <f>IF($B33="",0,IF($D33=1,IF(38&lt;=$C33,MIN(IF($E33=1,$F33-$I33,$H33)*INDEX(Rates!$C$2:$AP$60,MATCH($B33,Rates!$A$2:$A$60,0),38),Limits!$B$9*Assets!$S33),MIN(Limits!$B$9*Assets!$S33,MAX(0,$F33-SUM($I33:AS33)))),IF($E33=1,$F33-$I33,$H33)*INDEX(Rates!$C$2:$AP$60,MATCH($B33,Rates!$A$2:$A$60,0),38)))</f>
      </c>
      <c r="AU33" s="2">
        <f>IF($B33="",0,IF($D33=1,IF(39&lt;=$C33,MIN(IF($E33=1,$F33-$I33,$H33)*INDEX(Rates!$C$2:$AP$60,MATCH($B33,Rates!$A$2:$A$60,0),39),Limits!$B$9*Assets!$S33),MIN(Limits!$B$9*Assets!$S33,MAX(0,$F33-SUM($I33:AT33)))),IF($E33=1,$F33-$I33,$H33)*INDEX(Rates!$C$2:$AP$60,MATCH($B33,Rates!$A$2:$A$60,0),39)))</f>
      </c>
      <c r="AV33" s="2">
        <f>IF($B33="",0,IF($D33=1,IF(40&lt;=$C33,MIN(IF($E33=1,$F33-$I33,$H33)*INDEX(Rates!$C$2:$AP$60,MATCH($B33,Rates!$A$2:$A$60,0),40),Limits!$B$9*Assets!$S33),MIN(Limits!$B$9*Assets!$S33,MAX(0,$F33-SUM($I33:AU33)))),IF($E33=1,$F33-$I33,$H33)*INDEX(Rates!$C$2:$AP$60,MATCH($B33,Rates!$A$2:$A$60,0),40)))</f>
      </c>
    </row>
    <row r="34" spans="1:48" x14ac:dyDescent="0.25">
      <c r="A34">
        <f>IF(Assets!A34="","",Assets!A34)</f>
      </c>
      <c r="B34">
        <f>Assets!AD34</f>
      </c>
      <c r="C34">
        <f>IF(B34="",0,INDEX(Rates!$B$2:$B$60,MATCH(B34,Rates!$A$2:$A$60,0)))</f>
      </c>
      <c r="D34">
        <f>Assets!X34</f>
      </c>
      <c r="E34">
        <f>IF(AND(D34=1,Assets!J34=1,Assets!K34=0),1,0)</f>
      </c>
      <c r="F34">
        <f>Assets!T34</f>
      </c>
      <c r="G34">
        <f>Assets!AF34+Assets!L34</f>
      </c>
      <c r="H34">
        <f>Assets!M34</f>
      </c>
      <c r="I34" s="2">
        <f>IF($B34="",0,IF($D34=1,IF(1&lt;=$C34,MIN($G34+$H34*INDEX(Rates!$C$2:$AP$60,MATCH($B34,Rates!$A$2:$A$60,0),1),Assets!$Z34),MIN($G34+$H34*INDEX(Rates!$C$2:$AP$60,MATCH($B34,Rates!$A$2:$A$60,0),1),Assets!$Z34)),$G34+$H34*INDEX(Rates!$C$2:$AP$60,MATCH($B34,Rates!$A$2:$A$60,0),1)))</f>
      </c>
      <c r="J34" s="2">
        <f>IF($B34="",0,IF($D34=1,IF(2&lt;=$C34,MIN(IF($E34=1,$F34-$I34,$H34)*INDEX(Rates!$C$2:$AP$60,MATCH($B34,Rates!$A$2:$A$60,0),2),Limits!$B$7*Assets!$S34),MIN(Limits!$B$9*Assets!$S34,MAX(0,$F34-SUM($I34:I34)))),IF($E34=1,$F34-$I34,$H34)*INDEX(Rates!$C$2:$AP$60,MATCH($B34,Rates!$A$2:$A$60,0),2)))</f>
      </c>
      <c r="K34" s="2">
        <f>IF($B34="",0,IF($D34=1,IF(3&lt;=$C34,MIN(IF($E34=1,$F34-$I34,$H34)*INDEX(Rates!$C$2:$AP$60,MATCH($B34,Rates!$A$2:$A$60,0),3),Limits!$B$8*Assets!$S34),MIN(Limits!$B$9*Assets!$S34,MAX(0,$F34-SUM($I34:J34)))),IF($E34=1,$F34-$I34,$H34)*INDEX(Rates!$C$2:$AP$60,MATCH($B34,Rates!$A$2:$A$60,0),3)))</f>
      </c>
      <c r="L34" s="2">
        <f>IF($B34="",0,IF($D34=1,IF(4&lt;=$C34,MIN(IF($E34=1,$F34-$I34,$H34)*INDEX(Rates!$C$2:$AP$60,MATCH($B34,Rates!$A$2:$A$60,0),4),Limits!$B$9*Assets!$S34),MIN(Limits!$B$9*Assets!$S34,MAX(0,$F34-SUM($I34:K34)))),IF($E34=1,$F34-$I34,$H34)*INDEX(Rates!$C$2:$AP$60,MATCH($B34,Rates!$A$2:$A$60,0),4)))</f>
      </c>
      <c r="M34" s="2">
        <f>IF($B34="",0,IF($D34=1,IF(5&lt;=$C34,MIN(IF($E34=1,$F34-$I34,$H34)*INDEX(Rates!$C$2:$AP$60,MATCH($B34,Rates!$A$2:$A$60,0),5),Limits!$B$9*Assets!$S34),MIN(Limits!$B$9*Assets!$S34,MAX(0,$F34-SUM($I34:L34)))),IF($E34=1,$F34-$I34,$H34)*INDEX(Rates!$C$2:$AP$60,MATCH($B34,Rates!$A$2:$A$60,0),5)))</f>
      </c>
      <c r="N34" s="2">
        <f>IF($B34="",0,IF($D34=1,IF(6&lt;=$C34,MIN(IF($E34=1,$F34-$I34,$H34)*INDEX(Rates!$C$2:$AP$60,MATCH($B34,Rates!$A$2:$A$60,0),6),Limits!$B$9*Assets!$S34),MIN(Limits!$B$9*Assets!$S34,MAX(0,$F34-SUM($I34:M34)))),IF($E34=1,$F34-$I34,$H34)*INDEX(Rates!$C$2:$AP$60,MATCH($B34,Rates!$A$2:$A$60,0),6)))</f>
      </c>
      <c r="O34" s="2">
        <f>IF($B34="",0,IF($D34=1,IF(7&lt;=$C34,MIN(IF($E34=1,$F34-$I34,$H34)*INDEX(Rates!$C$2:$AP$60,MATCH($B34,Rates!$A$2:$A$60,0),7),Limits!$B$9*Assets!$S34),MIN(Limits!$B$9*Assets!$S34,MAX(0,$F34-SUM($I34:N34)))),IF($E34=1,$F34-$I34,$H34)*INDEX(Rates!$C$2:$AP$60,MATCH($B34,Rates!$A$2:$A$60,0),7)))</f>
      </c>
      <c r="P34" s="2">
        <f>IF($B34="",0,IF($D34=1,IF(8&lt;=$C34,MIN(IF($E34=1,$F34-$I34,$H34)*INDEX(Rates!$C$2:$AP$60,MATCH($B34,Rates!$A$2:$A$60,0),8),Limits!$B$9*Assets!$S34),MIN(Limits!$B$9*Assets!$S34,MAX(0,$F34-SUM($I34:O34)))),IF($E34=1,$F34-$I34,$H34)*INDEX(Rates!$C$2:$AP$60,MATCH($B34,Rates!$A$2:$A$60,0),8)))</f>
      </c>
      <c r="Q34" s="2">
        <f>IF($B34="",0,IF($D34=1,IF(9&lt;=$C34,MIN(IF($E34=1,$F34-$I34,$H34)*INDEX(Rates!$C$2:$AP$60,MATCH($B34,Rates!$A$2:$A$60,0),9),Limits!$B$9*Assets!$S34),MIN(Limits!$B$9*Assets!$S34,MAX(0,$F34-SUM($I34:P34)))),IF($E34=1,$F34-$I34,$H34)*INDEX(Rates!$C$2:$AP$60,MATCH($B34,Rates!$A$2:$A$60,0),9)))</f>
      </c>
      <c r="R34" s="2">
        <f>IF($B34="",0,IF($D34=1,IF(10&lt;=$C34,MIN(IF($E34=1,$F34-$I34,$H34)*INDEX(Rates!$C$2:$AP$60,MATCH($B34,Rates!$A$2:$A$60,0),10),Limits!$B$9*Assets!$S34),MIN(Limits!$B$9*Assets!$S34,MAX(0,$F34-SUM($I34:Q34)))),IF($E34=1,$F34-$I34,$H34)*INDEX(Rates!$C$2:$AP$60,MATCH($B34,Rates!$A$2:$A$60,0),10)))</f>
      </c>
      <c r="S34" s="2">
        <f>IF($B34="",0,IF($D34=1,IF(11&lt;=$C34,MIN(IF($E34=1,$F34-$I34,$H34)*INDEX(Rates!$C$2:$AP$60,MATCH($B34,Rates!$A$2:$A$60,0),11),Limits!$B$9*Assets!$S34),MIN(Limits!$B$9*Assets!$S34,MAX(0,$F34-SUM($I34:R34)))),IF($E34=1,$F34-$I34,$H34)*INDEX(Rates!$C$2:$AP$60,MATCH($B34,Rates!$A$2:$A$60,0),11)))</f>
      </c>
      <c r="T34" s="2">
        <f>IF($B34="",0,IF($D34=1,IF(12&lt;=$C34,MIN(IF($E34=1,$F34-$I34,$H34)*INDEX(Rates!$C$2:$AP$60,MATCH($B34,Rates!$A$2:$A$60,0),12),Limits!$B$9*Assets!$S34),MIN(Limits!$B$9*Assets!$S34,MAX(0,$F34-SUM($I34:S34)))),IF($E34=1,$F34-$I34,$H34)*INDEX(Rates!$C$2:$AP$60,MATCH($B34,Rates!$A$2:$A$60,0),12)))</f>
      </c>
      <c r="U34" s="2">
        <f>IF($B34="",0,IF($D34=1,IF(13&lt;=$C34,MIN(IF($E34=1,$F34-$I34,$H34)*INDEX(Rates!$C$2:$AP$60,MATCH($B34,Rates!$A$2:$A$60,0),13),Limits!$B$9*Assets!$S34),MIN(Limits!$B$9*Assets!$S34,MAX(0,$F34-SUM($I34:T34)))),IF($E34=1,$F34-$I34,$H34)*INDEX(Rates!$C$2:$AP$60,MATCH($B34,Rates!$A$2:$A$60,0),13)))</f>
      </c>
      <c r="V34" s="2">
        <f>IF($B34="",0,IF($D34=1,IF(14&lt;=$C34,MIN(IF($E34=1,$F34-$I34,$H34)*INDEX(Rates!$C$2:$AP$60,MATCH($B34,Rates!$A$2:$A$60,0),14),Limits!$B$9*Assets!$S34),MIN(Limits!$B$9*Assets!$S34,MAX(0,$F34-SUM($I34:U34)))),IF($E34=1,$F34-$I34,$H34)*INDEX(Rates!$C$2:$AP$60,MATCH($B34,Rates!$A$2:$A$60,0),14)))</f>
      </c>
      <c r="W34" s="2">
        <f>IF($B34="",0,IF($D34=1,IF(15&lt;=$C34,MIN(IF($E34=1,$F34-$I34,$H34)*INDEX(Rates!$C$2:$AP$60,MATCH($B34,Rates!$A$2:$A$60,0),15),Limits!$B$9*Assets!$S34),MIN(Limits!$B$9*Assets!$S34,MAX(0,$F34-SUM($I34:V34)))),IF($E34=1,$F34-$I34,$H34)*INDEX(Rates!$C$2:$AP$60,MATCH($B34,Rates!$A$2:$A$60,0),15)))</f>
      </c>
      <c r="X34" s="2">
        <f>IF($B34="",0,IF($D34=1,IF(16&lt;=$C34,MIN(IF($E34=1,$F34-$I34,$H34)*INDEX(Rates!$C$2:$AP$60,MATCH($B34,Rates!$A$2:$A$60,0),16),Limits!$B$9*Assets!$S34),MIN(Limits!$B$9*Assets!$S34,MAX(0,$F34-SUM($I34:W34)))),IF($E34=1,$F34-$I34,$H34)*INDEX(Rates!$C$2:$AP$60,MATCH($B34,Rates!$A$2:$A$60,0),16)))</f>
      </c>
      <c r="Y34" s="2">
        <f>IF($B34="",0,IF($D34=1,IF(17&lt;=$C34,MIN(IF($E34=1,$F34-$I34,$H34)*INDEX(Rates!$C$2:$AP$60,MATCH($B34,Rates!$A$2:$A$60,0),17),Limits!$B$9*Assets!$S34),MIN(Limits!$B$9*Assets!$S34,MAX(0,$F34-SUM($I34:X34)))),IF($E34=1,$F34-$I34,$H34)*INDEX(Rates!$C$2:$AP$60,MATCH($B34,Rates!$A$2:$A$60,0),17)))</f>
      </c>
      <c r="Z34" s="2">
        <f>IF($B34="",0,IF($D34=1,IF(18&lt;=$C34,MIN(IF($E34=1,$F34-$I34,$H34)*INDEX(Rates!$C$2:$AP$60,MATCH($B34,Rates!$A$2:$A$60,0),18),Limits!$B$9*Assets!$S34),MIN(Limits!$B$9*Assets!$S34,MAX(0,$F34-SUM($I34:Y34)))),IF($E34=1,$F34-$I34,$H34)*INDEX(Rates!$C$2:$AP$60,MATCH($B34,Rates!$A$2:$A$60,0),18)))</f>
      </c>
      <c r="AA34" s="2">
        <f>IF($B34="",0,IF($D34=1,IF(19&lt;=$C34,MIN(IF($E34=1,$F34-$I34,$H34)*INDEX(Rates!$C$2:$AP$60,MATCH($B34,Rates!$A$2:$A$60,0),19),Limits!$B$9*Assets!$S34),MIN(Limits!$B$9*Assets!$S34,MAX(0,$F34-SUM($I34:Z34)))),IF($E34=1,$F34-$I34,$H34)*INDEX(Rates!$C$2:$AP$60,MATCH($B34,Rates!$A$2:$A$60,0),19)))</f>
      </c>
      <c r="AB34" s="2">
        <f>IF($B34="",0,IF($D34=1,IF(20&lt;=$C34,MIN(IF($E34=1,$F34-$I34,$H34)*INDEX(Rates!$C$2:$AP$60,MATCH($B34,Rates!$A$2:$A$60,0),20),Limits!$B$9*Assets!$S34),MIN(Limits!$B$9*Assets!$S34,MAX(0,$F34-SUM($I34:AA34)))),IF($E34=1,$F34-$I34,$H34)*INDEX(Rates!$C$2:$AP$60,MATCH($B34,Rates!$A$2:$A$60,0),20)))</f>
      </c>
      <c r="AC34" s="2">
        <f>IF($B34="",0,IF($D34=1,IF(21&lt;=$C34,MIN(IF($E34=1,$F34-$I34,$H34)*INDEX(Rates!$C$2:$AP$60,MATCH($B34,Rates!$A$2:$A$60,0),21),Limits!$B$9*Assets!$S34),MIN(Limits!$B$9*Assets!$S34,MAX(0,$F34-SUM($I34:AB34)))),IF($E34=1,$F34-$I34,$H34)*INDEX(Rates!$C$2:$AP$60,MATCH($B34,Rates!$A$2:$A$60,0),21)))</f>
      </c>
      <c r="AD34" s="2">
        <f>IF($B34="",0,IF($D34=1,IF(22&lt;=$C34,MIN(IF($E34=1,$F34-$I34,$H34)*INDEX(Rates!$C$2:$AP$60,MATCH($B34,Rates!$A$2:$A$60,0),22),Limits!$B$9*Assets!$S34),MIN(Limits!$B$9*Assets!$S34,MAX(0,$F34-SUM($I34:AC34)))),IF($E34=1,$F34-$I34,$H34)*INDEX(Rates!$C$2:$AP$60,MATCH($B34,Rates!$A$2:$A$60,0),22)))</f>
      </c>
      <c r="AE34" s="2">
        <f>IF($B34="",0,IF($D34=1,IF(23&lt;=$C34,MIN(IF($E34=1,$F34-$I34,$H34)*INDEX(Rates!$C$2:$AP$60,MATCH($B34,Rates!$A$2:$A$60,0),23),Limits!$B$9*Assets!$S34),MIN(Limits!$B$9*Assets!$S34,MAX(0,$F34-SUM($I34:AD34)))),IF($E34=1,$F34-$I34,$H34)*INDEX(Rates!$C$2:$AP$60,MATCH($B34,Rates!$A$2:$A$60,0),23)))</f>
      </c>
      <c r="AF34" s="2">
        <f>IF($B34="",0,IF($D34=1,IF(24&lt;=$C34,MIN(IF($E34=1,$F34-$I34,$H34)*INDEX(Rates!$C$2:$AP$60,MATCH($B34,Rates!$A$2:$A$60,0),24),Limits!$B$9*Assets!$S34),MIN(Limits!$B$9*Assets!$S34,MAX(0,$F34-SUM($I34:AE34)))),IF($E34=1,$F34-$I34,$H34)*INDEX(Rates!$C$2:$AP$60,MATCH($B34,Rates!$A$2:$A$60,0),24)))</f>
      </c>
      <c r="AG34" s="2">
        <f>IF($B34="",0,IF($D34=1,IF(25&lt;=$C34,MIN(IF($E34=1,$F34-$I34,$H34)*INDEX(Rates!$C$2:$AP$60,MATCH($B34,Rates!$A$2:$A$60,0),25),Limits!$B$9*Assets!$S34),MIN(Limits!$B$9*Assets!$S34,MAX(0,$F34-SUM($I34:AF34)))),IF($E34=1,$F34-$I34,$H34)*INDEX(Rates!$C$2:$AP$60,MATCH($B34,Rates!$A$2:$A$60,0),25)))</f>
      </c>
      <c r="AH34" s="2">
        <f>IF($B34="",0,IF($D34=1,IF(26&lt;=$C34,MIN(IF($E34=1,$F34-$I34,$H34)*INDEX(Rates!$C$2:$AP$60,MATCH($B34,Rates!$A$2:$A$60,0),26),Limits!$B$9*Assets!$S34),MIN(Limits!$B$9*Assets!$S34,MAX(0,$F34-SUM($I34:AG34)))),IF($E34=1,$F34-$I34,$H34)*INDEX(Rates!$C$2:$AP$60,MATCH($B34,Rates!$A$2:$A$60,0),26)))</f>
      </c>
      <c r="AI34" s="2">
        <f>IF($B34="",0,IF($D34=1,IF(27&lt;=$C34,MIN(IF($E34=1,$F34-$I34,$H34)*INDEX(Rates!$C$2:$AP$60,MATCH($B34,Rates!$A$2:$A$60,0),27),Limits!$B$9*Assets!$S34),MIN(Limits!$B$9*Assets!$S34,MAX(0,$F34-SUM($I34:AH34)))),IF($E34=1,$F34-$I34,$H34)*INDEX(Rates!$C$2:$AP$60,MATCH($B34,Rates!$A$2:$A$60,0),27)))</f>
      </c>
      <c r="AJ34" s="2">
        <f>IF($B34="",0,IF($D34=1,IF(28&lt;=$C34,MIN(IF($E34=1,$F34-$I34,$H34)*INDEX(Rates!$C$2:$AP$60,MATCH($B34,Rates!$A$2:$A$60,0),28),Limits!$B$9*Assets!$S34),MIN(Limits!$B$9*Assets!$S34,MAX(0,$F34-SUM($I34:AI34)))),IF($E34=1,$F34-$I34,$H34)*INDEX(Rates!$C$2:$AP$60,MATCH($B34,Rates!$A$2:$A$60,0),28)))</f>
      </c>
      <c r="AK34" s="2">
        <f>IF($B34="",0,IF($D34=1,IF(29&lt;=$C34,MIN(IF($E34=1,$F34-$I34,$H34)*INDEX(Rates!$C$2:$AP$60,MATCH($B34,Rates!$A$2:$A$60,0),29),Limits!$B$9*Assets!$S34),MIN(Limits!$B$9*Assets!$S34,MAX(0,$F34-SUM($I34:AJ34)))),IF($E34=1,$F34-$I34,$H34)*INDEX(Rates!$C$2:$AP$60,MATCH($B34,Rates!$A$2:$A$60,0),29)))</f>
      </c>
      <c r="AL34" s="2">
        <f>IF($B34="",0,IF($D34=1,IF(30&lt;=$C34,MIN(IF($E34=1,$F34-$I34,$H34)*INDEX(Rates!$C$2:$AP$60,MATCH($B34,Rates!$A$2:$A$60,0),30),Limits!$B$9*Assets!$S34),MIN(Limits!$B$9*Assets!$S34,MAX(0,$F34-SUM($I34:AK34)))),IF($E34=1,$F34-$I34,$H34)*INDEX(Rates!$C$2:$AP$60,MATCH($B34,Rates!$A$2:$A$60,0),30)))</f>
      </c>
      <c r="AM34" s="2">
        <f>IF($B34="",0,IF($D34=1,IF(31&lt;=$C34,MIN(IF($E34=1,$F34-$I34,$H34)*INDEX(Rates!$C$2:$AP$60,MATCH($B34,Rates!$A$2:$A$60,0),31),Limits!$B$9*Assets!$S34),MIN(Limits!$B$9*Assets!$S34,MAX(0,$F34-SUM($I34:AL34)))),IF($E34=1,$F34-$I34,$H34)*INDEX(Rates!$C$2:$AP$60,MATCH($B34,Rates!$A$2:$A$60,0),31)))</f>
      </c>
      <c r="AN34" s="2">
        <f>IF($B34="",0,IF($D34=1,IF(32&lt;=$C34,MIN(IF($E34=1,$F34-$I34,$H34)*INDEX(Rates!$C$2:$AP$60,MATCH($B34,Rates!$A$2:$A$60,0),32),Limits!$B$9*Assets!$S34),MIN(Limits!$B$9*Assets!$S34,MAX(0,$F34-SUM($I34:AM34)))),IF($E34=1,$F34-$I34,$H34)*INDEX(Rates!$C$2:$AP$60,MATCH($B34,Rates!$A$2:$A$60,0),32)))</f>
      </c>
      <c r="AO34" s="2">
        <f>IF($B34="",0,IF($D34=1,IF(33&lt;=$C34,MIN(IF($E34=1,$F34-$I34,$H34)*INDEX(Rates!$C$2:$AP$60,MATCH($B34,Rates!$A$2:$A$60,0),33),Limits!$B$9*Assets!$S34),MIN(Limits!$B$9*Assets!$S34,MAX(0,$F34-SUM($I34:AN34)))),IF($E34=1,$F34-$I34,$H34)*INDEX(Rates!$C$2:$AP$60,MATCH($B34,Rates!$A$2:$A$60,0),33)))</f>
      </c>
      <c r="AP34" s="2">
        <f>IF($B34="",0,IF($D34=1,IF(34&lt;=$C34,MIN(IF($E34=1,$F34-$I34,$H34)*INDEX(Rates!$C$2:$AP$60,MATCH($B34,Rates!$A$2:$A$60,0),34),Limits!$B$9*Assets!$S34),MIN(Limits!$B$9*Assets!$S34,MAX(0,$F34-SUM($I34:AO34)))),IF($E34=1,$F34-$I34,$H34)*INDEX(Rates!$C$2:$AP$60,MATCH($B34,Rates!$A$2:$A$60,0),34)))</f>
      </c>
      <c r="AQ34" s="2">
        <f>IF($B34="",0,IF($D34=1,IF(35&lt;=$C34,MIN(IF($E34=1,$F34-$I34,$H34)*INDEX(Rates!$C$2:$AP$60,MATCH($B34,Rates!$A$2:$A$60,0),35),Limits!$B$9*Assets!$S34),MIN(Limits!$B$9*Assets!$S34,MAX(0,$F34-SUM($I34:AP34)))),IF($E34=1,$F34-$I34,$H34)*INDEX(Rates!$C$2:$AP$60,MATCH($B34,Rates!$A$2:$A$60,0),35)))</f>
      </c>
      <c r="AR34" s="2">
        <f>IF($B34="",0,IF($D34=1,IF(36&lt;=$C34,MIN(IF($E34=1,$F34-$I34,$H34)*INDEX(Rates!$C$2:$AP$60,MATCH($B34,Rates!$A$2:$A$60,0),36),Limits!$B$9*Assets!$S34),MIN(Limits!$B$9*Assets!$S34,MAX(0,$F34-SUM($I34:AQ34)))),IF($E34=1,$F34-$I34,$H34)*INDEX(Rates!$C$2:$AP$60,MATCH($B34,Rates!$A$2:$A$60,0),36)))</f>
      </c>
      <c r="AS34" s="2">
        <f>IF($B34="",0,IF($D34=1,IF(37&lt;=$C34,MIN(IF($E34=1,$F34-$I34,$H34)*INDEX(Rates!$C$2:$AP$60,MATCH($B34,Rates!$A$2:$A$60,0),37),Limits!$B$9*Assets!$S34),MIN(Limits!$B$9*Assets!$S34,MAX(0,$F34-SUM($I34:AR34)))),IF($E34=1,$F34-$I34,$H34)*INDEX(Rates!$C$2:$AP$60,MATCH($B34,Rates!$A$2:$A$60,0),37)))</f>
      </c>
      <c r="AT34" s="2">
        <f>IF($B34="",0,IF($D34=1,IF(38&lt;=$C34,MIN(IF($E34=1,$F34-$I34,$H34)*INDEX(Rates!$C$2:$AP$60,MATCH($B34,Rates!$A$2:$A$60,0),38),Limits!$B$9*Assets!$S34),MIN(Limits!$B$9*Assets!$S34,MAX(0,$F34-SUM($I34:AS34)))),IF($E34=1,$F34-$I34,$H34)*INDEX(Rates!$C$2:$AP$60,MATCH($B34,Rates!$A$2:$A$60,0),38)))</f>
      </c>
      <c r="AU34" s="2">
        <f>IF($B34="",0,IF($D34=1,IF(39&lt;=$C34,MIN(IF($E34=1,$F34-$I34,$H34)*INDEX(Rates!$C$2:$AP$60,MATCH($B34,Rates!$A$2:$A$60,0),39),Limits!$B$9*Assets!$S34),MIN(Limits!$B$9*Assets!$S34,MAX(0,$F34-SUM($I34:AT34)))),IF($E34=1,$F34-$I34,$H34)*INDEX(Rates!$C$2:$AP$60,MATCH($B34,Rates!$A$2:$A$60,0),39)))</f>
      </c>
      <c r="AV34" s="2">
        <f>IF($B34="",0,IF($D34=1,IF(40&lt;=$C34,MIN(IF($E34=1,$F34-$I34,$H34)*INDEX(Rates!$C$2:$AP$60,MATCH($B34,Rates!$A$2:$A$60,0),40),Limits!$B$9*Assets!$S34),MIN(Limits!$B$9*Assets!$S34,MAX(0,$F34-SUM($I34:AU34)))),IF($E34=1,$F34-$I34,$H34)*INDEX(Rates!$C$2:$AP$60,MATCH($B34,Rates!$A$2:$A$60,0),40)))</f>
      </c>
    </row>
    <row r="35" spans="1:48" x14ac:dyDescent="0.25">
      <c r="A35">
        <f>IF(Assets!A35="","",Assets!A35)</f>
      </c>
      <c r="B35">
        <f>Assets!AD35</f>
      </c>
      <c r="C35">
        <f>IF(B35="",0,INDEX(Rates!$B$2:$B$60,MATCH(B35,Rates!$A$2:$A$60,0)))</f>
      </c>
      <c r="D35">
        <f>Assets!X35</f>
      </c>
      <c r="E35">
        <f>IF(AND(D35=1,Assets!J35=1,Assets!K35=0),1,0)</f>
      </c>
      <c r="F35">
        <f>Assets!T35</f>
      </c>
      <c r="G35">
        <f>Assets!AF35+Assets!L35</f>
      </c>
      <c r="H35">
        <f>Assets!M35</f>
      </c>
      <c r="I35" s="2">
        <f>IF($B35="",0,IF($D35=1,IF(1&lt;=$C35,MIN($G35+$H35*INDEX(Rates!$C$2:$AP$60,MATCH($B35,Rates!$A$2:$A$60,0),1),Assets!$Z35),MIN($G35+$H35*INDEX(Rates!$C$2:$AP$60,MATCH($B35,Rates!$A$2:$A$60,0),1),Assets!$Z35)),$G35+$H35*INDEX(Rates!$C$2:$AP$60,MATCH($B35,Rates!$A$2:$A$60,0),1)))</f>
      </c>
      <c r="J35" s="2">
        <f>IF($B35="",0,IF($D35=1,IF(2&lt;=$C35,MIN(IF($E35=1,$F35-$I35,$H35)*INDEX(Rates!$C$2:$AP$60,MATCH($B35,Rates!$A$2:$A$60,0),2),Limits!$B$7*Assets!$S35),MIN(Limits!$B$9*Assets!$S35,MAX(0,$F35-SUM($I35:I35)))),IF($E35=1,$F35-$I35,$H35)*INDEX(Rates!$C$2:$AP$60,MATCH($B35,Rates!$A$2:$A$60,0),2)))</f>
      </c>
      <c r="K35" s="2">
        <f>IF($B35="",0,IF($D35=1,IF(3&lt;=$C35,MIN(IF($E35=1,$F35-$I35,$H35)*INDEX(Rates!$C$2:$AP$60,MATCH($B35,Rates!$A$2:$A$60,0),3),Limits!$B$8*Assets!$S35),MIN(Limits!$B$9*Assets!$S35,MAX(0,$F35-SUM($I35:J35)))),IF($E35=1,$F35-$I35,$H35)*INDEX(Rates!$C$2:$AP$60,MATCH($B35,Rates!$A$2:$A$60,0),3)))</f>
      </c>
      <c r="L35" s="2">
        <f>IF($B35="",0,IF($D35=1,IF(4&lt;=$C35,MIN(IF($E35=1,$F35-$I35,$H35)*INDEX(Rates!$C$2:$AP$60,MATCH($B35,Rates!$A$2:$A$60,0),4),Limits!$B$9*Assets!$S35),MIN(Limits!$B$9*Assets!$S35,MAX(0,$F35-SUM($I35:K35)))),IF($E35=1,$F35-$I35,$H35)*INDEX(Rates!$C$2:$AP$60,MATCH($B35,Rates!$A$2:$A$60,0),4)))</f>
      </c>
      <c r="M35" s="2">
        <f>IF($B35="",0,IF($D35=1,IF(5&lt;=$C35,MIN(IF($E35=1,$F35-$I35,$H35)*INDEX(Rates!$C$2:$AP$60,MATCH($B35,Rates!$A$2:$A$60,0),5),Limits!$B$9*Assets!$S35),MIN(Limits!$B$9*Assets!$S35,MAX(0,$F35-SUM($I35:L35)))),IF($E35=1,$F35-$I35,$H35)*INDEX(Rates!$C$2:$AP$60,MATCH($B35,Rates!$A$2:$A$60,0),5)))</f>
      </c>
      <c r="N35" s="2">
        <f>IF($B35="",0,IF($D35=1,IF(6&lt;=$C35,MIN(IF($E35=1,$F35-$I35,$H35)*INDEX(Rates!$C$2:$AP$60,MATCH($B35,Rates!$A$2:$A$60,0),6),Limits!$B$9*Assets!$S35),MIN(Limits!$B$9*Assets!$S35,MAX(0,$F35-SUM($I35:M35)))),IF($E35=1,$F35-$I35,$H35)*INDEX(Rates!$C$2:$AP$60,MATCH($B35,Rates!$A$2:$A$60,0),6)))</f>
      </c>
      <c r="O35" s="2">
        <f>IF($B35="",0,IF($D35=1,IF(7&lt;=$C35,MIN(IF($E35=1,$F35-$I35,$H35)*INDEX(Rates!$C$2:$AP$60,MATCH($B35,Rates!$A$2:$A$60,0),7),Limits!$B$9*Assets!$S35),MIN(Limits!$B$9*Assets!$S35,MAX(0,$F35-SUM($I35:N35)))),IF($E35=1,$F35-$I35,$H35)*INDEX(Rates!$C$2:$AP$60,MATCH($B35,Rates!$A$2:$A$60,0),7)))</f>
      </c>
      <c r="P35" s="2">
        <f>IF($B35="",0,IF($D35=1,IF(8&lt;=$C35,MIN(IF($E35=1,$F35-$I35,$H35)*INDEX(Rates!$C$2:$AP$60,MATCH($B35,Rates!$A$2:$A$60,0),8),Limits!$B$9*Assets!$S35),MIN(Limits!$B$9*Assets!$S35,MAX(0,$F35-SUM($I35:O35)))),IF($E35=1,$F35-$I35,$H35)*INDEX(Rates!$C$2:$AP$60,MATCH($B35,Rates!$A$2:$A$60,0),8)))</f>
      </c>
      <c r="Q35" s="2">
        <f>IF($B35="",0,IF($D35=1,IF(9&lt;=$C35,MIN(IF($E35=1,$F35-$I35,$H35)*INDEX(Rates!$C$2:$AP$60,MATCH($B35,Rates!$A$2:$A$60,0),9),Limits!$B$9*Assets!$S35),MIN(Limits!$B$9*Assets!$S35,MAX(0,$F35-SUM($I35:P35)))),IF($E35=1,$F35-$I35,$H35)*INDEX(Rates!$C$2:$AP$60,MATCH($B35,Rates!$A$2:$A$60,0),9)))</f>
      </c>
      <c r="R35" s="2">
        <f>IF($B35="",0,IF($D35=1,IF(10&lt;=$C35,MIN(IF($E35=1,$F35-$I35,$H35)*INDEX(Rates!$C$2:$AP$60,MATCH($B35,Rates!$A$2:$A$60,0),10),Limits!$B$9*Assets!$S35),MIN(Limits!$B$9*Assets!$S35,MAX(0,$F35-SUM($I35:Q35)))),IF($E35=1,$F35-$I35,$H35)*INDEX(Rates!$C$2:$AP$60,MATCH($B35,Rates!$A$2:$A$60,0),10)))</f>
      </c>
      <c r="S35" s="2">
        <f>IF($B35="",0,IF($D35=1,IF(11&lt;=$C35,MIN(IF($E35=1,$F35-$I35,$H35)*INDEX(Rates!$C$2:$AP$60,MATCH($B35,Rates!$A$2:$A$60,0),11),Limits!$B$9*Assets!$S35),MIN(Limits!$B$9*Assets!$S35,MAX(0,$F35-SUM($I35:R35)))),IF($E35=1,$F35-$I35,$H35)*INDEX(Rates!$C$2:$AP$60,MATCH($B35,Rates!$A$2:$A$60,0),11)))</f>
      </c>
      <c r="T35" s="2">
        <f>IF($B35="",0,IF($D35=1,IF(12&lt;=$C35,MIN(IF($E35=1,$F35-$I35,$H35)*INDEX(Rates!$C$2:$AP$60,MATCH($B35,Rates!$A$2:$A$60,0),12),Limits!$B$9*Assets!$S35),MIN(Limits!$B$9*Assets!$S35,MAX(0,$F35-SUM($I35:S35)))),IF($E35=1,$F35-$I35,$H35)*INDEX(Rates!$C$2:$AP$60,MATCH($B35,Rates!$A$2:$A$60,0),12)))</f>
      </c>
      <c r="U35" s="2">
        <f>IF($B35="",0,IF($D35=1,IF(13&lt;=$C35,MIN(IF($E35=1,$F35-$I35,$H35)*INDEX(Rates!$C$2:$AP$60,MATCH($B35,Rates!$A$2:$A$60,0),13),Limits!$B$9*Assets!$S35),MIN(Limits!$B$9*Assets!$S35,MAX(0,$F35-SUM($I35:T35)))),IF($E35=1,$F35-$I35,$H35)*INDEX(Rates!$C$2:$AP$60,MATCH($B35,Rates!$A$2:$A$60,0),13)))</f>
      </c>
      <c r="V35" s="2">
        <f>IF($B35="",0,IF($D35=1,IF(14&lt;=$C35,MIN(IF($E35=1,$F35-$I35,$H35)*INDEX(Rates!$C$2:$AP$60,MATCH($B35,Rates!$A$2:$A$60,0),14),Limits!$B$9*Assets!$S35),MIN(Limits!$B$9*Assets!$S35,MAX(0,$F35-SUM($I35:U35)))),IF($E35=1,$F35-$I35,$H35)*INDEX(Rates!$C$2:$AP$60,MATCH($B35,Rates!$A$2:$A$60,0),14)))</f>
      </c>
      <c r="W35" s="2">
        <f>IF($B35="",0,IF($D35=1,IF(15&lt;=$C35,MIN(IF($E35=1,$F35-$I35,$H35)*INDEX(Rates!$C$2:$AP$60,MATCH($B35,Rates!$A$2:$A$60,0),15),Limits!$B$9*Assets!$S35),MIN(Limits!$B$9*Assets!$S35,MAX(0,$F35-SUM($I35:V35)))),IF($E35=1,$F35-$I35,$H35)*INDEX(Rates!$C$2:$AP$60,MATCH($B35,Rates!$A$2:$A$60,0),15)))</f>
      </c>
      <c r="X35" s="2">
        <f>IF($B35="",0,IF($D35=1,IF(16&lt;=$C35,MIN(IF($E35=1,$F35-$I35,$H35)*INDEX(Rates!$C$2:$AP$60,MATCH($B35,Rates!$A$2:$A$60,0),16),Limits!$B$9*Assets!$S35),MIN(Limits!$B$9*Assets!$S35,MAX(0,$F35-SUM($I35:W35)))),IF($E35=1,$F35-$I35,$H35)*INDEX(Rates!$C$2:$AP$60,MATCH($B35,Rates!$A$2:$A$60,0),16)))</f>
      </c>
      <c r="Y35" s="2">
        <f>IF($B35="",0,IF($D35=1,IF(17&lt;=$C35,MIN(IF($E35=1,$F35-$I35,$H35)*INDEX(Rates!$C$2:$AP$60,MATCH($B35,Rates!$A$2:$A$60,0),17),Limits!$B$9*Assets!$S35),MIN(Limits!$B$9*Assets!$S35,MAX(0,$F35-SUM($I35:X35)))),IF($E35=1,$F35-$I35,$H35)*INDEX(Rates!$C$2:$AP$60,MATCH($B35,Rates!$A$2:$A$60,0),17)))</f>
      </c>
      <c r="Z35" s="2">
        <f>IF($B35="",0,IF($D35=1,IF(18&lt;=$C35,MIN(IF($E35=1,$F35-$I35,$H35)*INDEX(Rates!$C$2:$AP$60,MATCH($B35,Rates!$A$2:$A$60,0),18),Limits!$B$9*Assets!$S35),MIN(Limits!$B$9*Assets!$S35,MAX(0,$F35-SUM($I35:Y35)))),IF($E35=1,$F35-$I35,$H35)*INDEX(Rates!$C$2:$AP$60,MATCH($B35,Rates!$A$2:$A$60,0),18)))</f>
      </c>
      <c r="AA35" s="2">
        <f>IF($B35="",0,IF($D35=1,IF(19&lt;=$C35,MIN(IF($E35=1,$F35-$I35,$H35)*INDEX(Rates!$C$2:$AP$60,MATCH($B35,Rates!$A$2:$A$60,0),19),Limits!$B$9*Assets!$S35),MIN(Limits!$B$9*Assets!$S35,MAX(0,$F35-SUM($I35:Z35)))),IF($E35=1,$F35-$I35,$H35)*INDEX(Rates!$C$2:$AP$60,MATCH($B35,Rates!$A$2:$A$60,0),19)))</f>
      </c>
      <c r="AB35" s="2">
        <f>IF($B35="",0,IF($D35=1,IF(20&lt;=$C35,MIN(IF($E35=1,$F35-$I35,$H35)*INDEX(Rates!$C$2:$AP$60,MATCH($B35,Rates!$A$2:$A$60,0),20),Limits!$B$9*Assets!$S35),MIN(Limits!$B$9*Assets!$S35,MAX(0,$F35-SUM($I35:AA35)))),IF($E35=1,$F35-$I35,$H35)*INDEX(Rates!$C$2:$AP$60,MATCH($B35,Rates!$A$2:$A$60,0),20)))</f>
      </c>
      <c r="AC35" s="2">
        <f>IF($B35="",0,IF($D35=1,IF(21&lt;=$C35,MIN(IF($E35=1,$F35-$I35,$H35)*INDEX(Rates!$C$2:$AP$60,MATCH($B35,Rates!$A$2:$A$60,0),21),Limits!$B$9*Assets!$S35),MIN(Limits!$B$9*Assets!$S35,MAX(0,$F35-SUM($I35:AB35)))),IF($E35=1,$F35-$I35,$H35)*INDEX(Rates!$C$2:$AP$60,MATCH($B35,Rates!$A$2:$A$60,0),21)))</f>
      </c>
      <c r="AD35" s="2">
        <f>IF($B35="",0,IF($D35=1,IF(22&lt;=$C35,MIN(IF($E35=1,$F35-$I35,$H35)*INDEX(Rates!$C$2:$AP$60,MATCH($B35,Rates!$A$2:$A$60,0),22),Limits!$B$9*Assets!$S35),MIN(Limits!$B$9*Assets!$S35,MAX(0,$F35-SUM($I35:AC35)))),IF($E35=1,$F35-$I35,$H35)*INDEX(Rates!$C$2:$AP$60,MATCH($B35,Rates!$A$2:$A$60,0),22)))</f>
      </c>
      <c r="AE35" s="2">
        <f>IF($B35="",0,IF($D35=1,IF(23&lt;=$C35,MIN(IF($E35=1,$F35-$I35,$H35)*INDEX(Rates!$C$2:$AP$60,MATCH($B35,Rates!$A$2:$A$60,0),23),Limits!$B$9*Assets!$S35),MIN(Limits!$B$9*Assets!$S35,MAX(0,$F35-SUM($I35:AD35)))),IF($E35=1,$F35-$I35,$H35)*INDEX(Rates!$C$2:$AP$60,MATCH($B35,Rates!$A$2:$A$60,0),23)))</f>
      </c>
      <c r="AF35" s="2">
        <f>IF($B35="",0,IF($D35=1,IF(24&lt;=$C35,MIN(IF($E35=1,$F35-$I35,$H35)*INDEX(Rates!$C$2:$AP$60,MATCH($B35,Rates!$A$2:$A$60,0),24),Limits!$B$9*Assets!$S35),MIN(Limits!$B$9*Assets!$S35,MAX(0,$F35-SUM($I35:AE35)))),IF($E35=1,$F35-$I35,$H35)*INDEX(Rates!$C$2:$AP$60,MATCH($B35,Rates!$A$2:$A$60,0),24)))</f>
      </c>
      <c r="AG35" s="2">
        <f>IF($B35="",0,IF($D35=1,IF(25&lt;=$C35,MIN(IF($E35=1,$F35-$I35,$H35)*INDEX(Rates!$C$2:$AP$60,MATCH($B35,Rates!$A$2:$A$60,0),25),Limits!$B$9*Assets!$S35),MIN(Limits!$B$9*Assets!$S35,MAX(0,$F35-SUM($I35:AF35)))),IF($E35=1,$F35-$I35,$H35)*INDEX(Rates!$C$2:$AP$60,MATCH($B35,Rates!$A$2:$A$60,0),25)))</f>
      </c>
      <c r="AH35" s="2">
        <f>IF($B35="",0,IF($D35=1,IF(26&lt;=$C35,MIN(IF($E35=1,$F35-$I35,$H35)*INDEX(Rates!$C$2:$AP$60,MATCH($B35,Rates!$A$2:$A$60,0),26),Limits!$B$9*Assets!$S35),MIN(Limits!$B$9*Assets!$S35,MAX(0,$F35-SUM($I35:AG35)))),IF($E35=1,$F35-$I35,$H35)*INDEX(Rates!$C$2:$AP$60,MATCH($B35,Rates!$A$2:$A$60,0),26)))</f>
      </c>
      <c r="AI35" s="2">
        <f>IF($B35="",0,IF($D35=1,IF(27&lt;=$C35,MIN(IF($E35=1,$F35-$I35,$H35)*INDEX(Rates!$C$2:$AP$60,MATCH($B35,Rates!$A$2:$A$60,0),27),Limits!$B$9*Assets!$S35),MIN(Limits!$B$9*Assets!$S35,MAX(0,$F35-SUM($I35:AH35)))),IF($E35=1,$F35-$I35,$H35)*INDEX(Rates!$C$2:$AP$60,MATCH($B35,Rates!$A$2:$A$60,0),27)))</f>
      </c>
      <c r="AJ35" s="2">
        <f>IF($B35="",0,IF($D35=1,IF(28&lt;=$C35,MIN(IF($E35=1,$F35-$I35,$H35)*INDEX(Rates!$C$2:$AP$60,MATCH($B35,Rates!$A$2:$A$60,0),28),Limits!$B$9*Assets!$S35),MIN(Limits!$B$9*Assets!$S35,MAX(0,$F35-SUM($I35:AI35)))),IF($E35=1,$F35-$I35,$H35)*INDEX(Rates!$C$2:$AP$60,MATCH($B35,Rates!$A$2:$A$60,0),28)))</f>
      </c>
      <c r="AK35" s="2">
        <f>IF($B35="",0,IF($D35=1,IF(29&lt;=$C35,MIN(IF($E35=1,$F35-$I35,$H35)*INDEX(Rates!$C$2:$AP$60,MATCH($B35,Rates!$A$2:$A$60,0),29),Limits!$B$9*Assets!$S35),MIN(Limits!$B$9*Assets!$S35,MAX(0,$F35-SUM($I35:AJ35)))),IF($E35=1,$F35-$I35,$H35)*INDEX(Rates!$C$2:$AP$60,MATCH($B35,Rates!$A$2:$A$60,0),29)))</f>
      </c>
      <c r="AL35" s="2">
        <f>IF($B35="",0,IF($D35=1,IF(30&lt;=$C35,MIN(IF($E35=1,$F35-$I35,$H35)*INDEX(Rates!$C$2:$AP$60,MATCH($B35,Rates!$A$2:$A$60,0),30),Limits!$B$9*Assets!$S35),MIN(Limits!$B$9*Assets!$S35,MAX(0,$F35-SUM($I35:AK35)))),IF($E35=1,$F35-$I35,$H35)*INDEX(Rates!$C$2:$AP$60,MATCH($B35,Rates!$A$2:$A$60,0),30)))</f>
      </c>
      <c r="AM35" s="2">
        <f>IF($B35="",0,IF($D35=1,IF(31&lt;=$C35,MIN(IF($E35=1,$F35-$I35,$H35)*INDEX(Rates!$C$2:$AP$60,MATCH($B35,Rates!$A$2:$A$60,0),31),Limits!$B$9*Assets!$S35),MIN(Limits!$B$9*Assets!$S35,MAX(0,$F35-SUM($I35:AL35)))),IF($E35=1,$F35-$I35,$H35)*INDEX(Rates!$C$2:$AP$60,MATCH($B35,Rates!$A$2:$A$60,0),31)))</f>
      </c>
      <c r="AN35" s="2">
        <f>IF($B35="",0,IF($D35=1,IF(32&lt;=$C35,MIN(IF($E35=1,$F35-$I35,$H35)*INDEX(Rates!$C$2:$AP$60,MATCH($B35,Rates!$A$2:$A$60,0),32),Limits!$B$9*Assets!$S35),MIN(Limits!$B$9*Assets!$S35,MAX(0,$F35-SUM($I35:AM35)))),IF($E35=1,$F35-$I35,$H35)*INDEX(Rates!$C$2:$AP$60,MATCH($B35,Rates!$A$2:$A$60,0),32)))</f>
      </c>
      <c r="AO35" s="2">
        <f>IF($B35="",0,IF($D35=1,IF(33&lt;=$C35,MIN(IF($E35=1,$F35-$I35,$H35)*INDEX(Rates!$C$2:$AP$60,MATCH($B35,Rates!$A$2:$A$60,0),33),Limits!$B$9*Assets!$S35),MIN(Limits!$B$9*Assets!$S35,MAX(0,$F35-SUM($I35:AN35)))),IF($E35=1,$F35-$I35,$H35)*INDEX(Rates!$C$2:$AP$60,MATCH($B35,Rates!$A$2:$A$60,0),33)))</f>
      </c>
      <c r="AP35" s="2">
        <f>IF($B35="",0,IF($D35=1,IF(34&lt;=$C35,MIN(IF($E35=1,$F35-$I35,$H35)*INDEX(Rates!$C$2:$AP$60,MATCH($B35,Rates!$A$2:$A$60,0),34),Limits!$B$9*Assets!$S35),MIN(Limits!$B$9*Assets!$S35,MAX(0,$F35-SUM($I35:AO35)))),IF($E35=1,$F35-$I35,$H35)*INDEX(Rates!$C$2:$AP$60,MATCH($B35,Rates!$A$2:$A$60,0),34)))</f>
      </c>
      <c r="AQ35" s="2">
        <f>IF($B35="",0,IF($D35=1,IF(35&lt;=$C35,MIN(IF($E35=1,$F35-$I35,$H35)*INDEX(Rates!$C$2:$AP$60,MATCH($B35,Rates!$A$2:$A$60,0),35),Limits!$B$9*Assets!$S35),MIN(Limits!$B$9*Assets!$S35,MAX(0,$F35-SUM($I35:AP35)))),IF($E35=1,$F35-$I35,$H35)*INDEX(Rates!$C$2:$AP$60,MATCH($B35,Rates!$A$2:$A$60,0),35)))</f>
      </c>
      <c r="AR35" s="2">
        <f>IF($B35="",0,IF($D35=1,IF(36&lt;=$C35,MIN(IF($E35=1,$F35-$I35,$H35)*INDEX(Rates!$C$2:$AP$60,MATCH($B35,Rates!$A$2:$A$60,0),36),Limits!$B$9*Assets!$S35),MIN(Limits!$B$9*Assets!$S35,MAX(0,$F35-SUM($I35:AQ35)))),IF($E35=1,$F35-$I35,$H35)*INDEX(Rates!$C$2:$AP$60,MATCH($B35,Rates!$A$2:$A$60,0),36)))</f>
      </c>
      <c r="AS35" s="2">
        <f>IF($B35="",0,IF($D35=1,IF(37&lt;=$C35,MIN(IF($E35=1,$F35-$I35,$H35)*INDEX(Rates!$C$2:$AP$60,MATCH($B35,Rates!$A$2:$A$60,0),37),Limits!$B$9*Assets!$S35),MIN(Limits!$B$9*Assets!$S35,MAX(0,$F35-SUM($I35:AR35)))),IF($E35=1,$F35-$I35,$H35)*INDEX(Rates!$C$2:$AP$60,MATCH($B35,Rates!$A$2:$A$60,0),37)))</f>
      </c>
      <c r="AT35" s="2">
        <f>IF($B35="",0,IF($D35=1,IF(38&lt;=$C35,MIN(IF($E35=1,$F35-$I35,$H35)*INDEX(Rates!$C$2:$AP$60,MATCH($B35,Rates!$A$2:$A$60,0),38),Limits!$B$9*Assets!$S35),MIN(Limits!$B$9*Assets!$S35,MAX(0,$F35-SUM($I35:AS35)))),IF($E35=1,$F35-$I35,$H35)*INDEX(Rates!$C$2:$AP$60,MATCH($B35,Rates!$A$2:$A$60,0),38)))</f>
      </c>
      <c r="AU35" s="2">
        <f>IF($B35="",0,IF($D35=1,IF(39&lt;=$C35,MIN(IF($E35=1,$F35-$I35,$H35)*INDEX(Rates!$C$2:$AP$60,MATCH($B35,Rates!$A$2:$A$60,0),39),Limits!$B$9*Assets!$S35),MIN(Limits!$B$9*Assets!$S35,MAX(0,$F35-SUM($I35:AT35)))),IF($E35=1,$F35-$I35,$H35)*INDEX(Rates!$C$2:$AP$60,MATCH($B35,Rates!$A$2:$A$60,0),39)))</f>
      </c>
      <c r="AV35" s="2">
        <f>IF($B35="",0,IF($D35=1,IF(40&lt;=$C35,MIN(IF($E35=1,$F35-$I35,$H35)*INDEX(Rates!$C$2:$AP$60,MATCH($B35,Rates!$A$2:$A$60,0),40),Limits!$B$9*Assets!$S35),MIN(Limits!$B$9*Assets!$S35,MAX(0,$F35-SUM($I35:AU35)))),IF($E35=1,$F35-$I35,$H35)*INDEX(Rates!$C$2:$AP$60,MATCH($B35,Rates!$A$2:$A$60,0),40)))</f>
      </c>
    </row>
    <row r="36" spans="1:48" x14ac:dyDescent="0.25">
      <c r="A36">
        <f>IF(Assets!A36="","",Assets!A36)</f>
      </c>
      <c r="B36">
        <f>Assets!AD36</f>
      </c>
      <c r="C36">
        <f>IF(B36="",0,INDEX(Rates!$B$2:$B$60,MATCH(B36,Rates!$A$2:$A$60,0)))</f>
      </c>
      <c r="D36">
        <f>Assets!X36</f>
      </c>
      <c r="E36">
        <f>IF(AND(D36=1,Assets!J36=1,Assets!K36=0),1,0)</f>
      </c>
      <c r="F36">
        <f>Assets!T36</f>
      </c>
      <c r="G36">
        <f>Assets!AF36+Assets!L36</f>
      </c>
      <c r="H36">
        <f>Assets!M36</f>
      </c>
      <c r="I36" s="2">
        <f>IF($B36="",0,IF($D36=1,IF(1&lt;=$C36,MIN($G36+$H36*INDEX(Rates!$C$2:$AP$60,MATCH($B36,Rates!$A$2:$A$60,0),1),Assets!$Z36),MIN($G36+$H36*INDEX(Rates!$C$2:$AP$60,MATCH($B36,Rates!$A$2:$A$60,0),1),Assets!$Z36)),$G36+$H36*INDEX(Rates!$C$2:$AP$60,MATCH($B36,Rates!$A$2:$A$60,0),1)))</f>
      </c>
      <c r="J36" s="2">
        <f>IF($B36="",0,IF($D36=1,IF(2&lt;=$C36,MIN(IF($E36=1,$F36-$I36,$H36)*INDEX(Rates!$C$2:$AP$60,MATCH($B36,Rates!$A$2:$A$60,0),2),Limits!$B$7*Assets!$S36),MIN(Limits!$B$9*Assets!$S36,MAX(0,$F36-SUM($I36:I36)))),IF($E36=1,$F36-$I36,$H36)*INDEX(Rates!$C$2:$AP$60,MATCH($B36,Rates!$A$2:$A$60,0),2)))</f>
      </c>
      <c r="K36" s="2">
        <f>IF($B36="",0,IF($D36=1,IF(3&lt;=$C36,MIN(IF($E36=1,$F36-$I36,$H36)*INDEX(Rates!$C$2:$AP$60,MATCH($B36,Rates!$A$2:$A$60,0),3),Limits!$B$8*Assets!$S36),MIN(Limits!$B$9*Assets!$S36,MAX(0,$F36-SUM($I36:J36)))),IF($E36=1,$F36-$I36,$H36)*INDEX(Rates!$C$2:$AP$60,MATCH($B36,Rates!$A$2:$A$60,0),3)))</f>
      </c>
      <c r="L36" s="2">
        <f>IF($B36="",0,IF($D36=1,IF(4&lt;=$C36,MIN(IF($E36=1,$F36-$I36,$H36)*INDEX(Rates!$C$2:$AP$60,MATCH($B36,Rates!$A$2:$A$60,0),4),Limits!$B$9*Assets!$S36),MIN(Limits!$B$9*Assets!$S36,MAX(0,$F36-SUM($I36:K36)))),IF($E36=1,$F36-$I36,$H36)*INDEX(Rates!$C$2:$AP$60,MATCH($B36,Rates!$A$2:$A$60,0),4)))</f>
      </c>
      <c r="M36" s="2">
        <f>IF($B36="",0,IF($D36=1,IF(5&lt;=$C36,MIN(IF($E36=1,$F36-$I36,$H36)*INDEX(Rates!$C$2:$AP$60,MATCH($B36,Rates!$A$2:$A$60,0),5),Limits!$B$9*Assets!$S36),MIN(Limits!$B$9*Assets!$S36,MAX(0,$F36-SUM($I36:L36)))),IF($E36=1,$F36-$I36,$H36)*INDEX(Rates!$C$2:$AP$60,MATCH($B36,Rates!$A$2:$A$60,0),5)))</f>
      </c>
      <c r="N36" s="2">
        <f>IF($B36="",0,IF($D36=1,IF(6&lt;=$C36,MIN(IF($E36=1,$F36-$I36,$H36)*INDEX(Rates!$C$2:$AP$60,MATCH($B36,Rates!$A$2:$A$60,0),6),Limits!$B$9*Assets!$S36),MIN(Limits!$B$9*Assets!$S36,MAX(0,$F36-SUM($I36:M36)))),IF($E36=1,$F36-$I36,$H36)*INDEX(Rates!$C$2:$AP$60,MATCH($B36,Rates!$A$2:$A$60,0),6)))</f>
      </c>
      <c r="O36" s="2">
        <f>IF($B36="",0,IF($D36=1,IF(7&lt;=$C36,MIN(IF($E36=1,$F36-$I36,$H36)*INDEX(Rates!$C$2:$AP$60,MATCH($B36,Rates!$A$2:$A$60,0),7),Limits!$B$9*Assets!$S36),MIN(Limits!$B$9*Assets!$S36,MAX(0,$F36-SUM($I36:N36)))),IF($E36=1,$F36-$I36,$H36)*INDEX(Rates!$C$2:$AP$60,MATCH($B36,Rates!$A$2:$A$60,0),7)))</f>
      </c>
      <c r="P36" s="2">
        <f>IF($B36="",0,IF($D36=1,IF(8&lt;=$C36,MIN(IF($E36=1,$F36-$I36,$H36)*INDEX(Rates!$C$2:$AP$60,MATCH($B36,Rates!$A$2:$A$60,0),8),Limits!$B$9*Assets!$S36),MIN(Limits!$B$9*Assets!$S36,MAX(0,$F36-SUM($I36:O36)))),IF($E36=1,$F36-$I36,$H36)*INDEX(Rates!$C$2:$AP$60,MATCH($B36,Rates!$A$2:$A$60,0),8)))</f>
      </c>
      <c r="Q36" s="2">
        <f>IF($B36="",0,IF($D36=1,IF(9&lt;=$C36,MIN(IF($E36=1,$F36-$I36,$H36)*INDEX(Rates!$C$2:$AP$60,MATCH($B36,Rates!$A$2:$A$60,0),9),Limits!$B$9*Assets!$S36),MIN(Limits!$B$9*Assets!$S36,MAX(0,$F36-SUM($I36:P36)))),IF($E36=1,$F36-$I36,$H36)*INDEX(Rates!$C$2:$AP$60,MATCH($B36,Rates!$A$2:$A$60,0),9)))</f>
      </c>
      <c r="R36" s="2">
        <f>IF($B36="",0,IF($D36=1,IF(10&lt;=$C36,MIN(IF($E36=1,$F36-$I36,$H36)*INDEX(Rates!$C$2:$AP$60,MATCH($B36,Rates!$A$2:$A$60,0),10),Limits!$B$9*Assets!$S36),MIN(Limits!$B$9*Assets!$S36,MAX(0,$F36-SUM($I36:Q36)))),IF($E36=1,$F36-$I36,$H36)*INDEX(Rates!$C$2:$AP$60,MATCH($B36,Rates!$A$2:$A$60,0),10)))</f>
      </c>
      <c r="S36" s="2">
        <f>IF($B36="",0,IF($D36=1,IF(11&lt;=$C36,MIN(IF($E36=1,$F36-$I36,$H36)*INDEX(Rates!$C$2:$AP$60,MATCH($B36,Rates!$A$2:$A$60,0),11),Limits!$B$9*Assets!$S36),MIN(Limits!$B$9*Assets!$S36,MAX(0,$F36-SUM($I36:R36)))),IF($E36=1,$F36-$I36,$H36)*INDEX(Rates!$C$2:$AP$60,MATCH($B36,Rates!$A$2:$A$60,0),11)))</f>
      </c>
      <c r="T36" s="2">
        <f>IF($B36="",0,IF($D36=1,IF(12&lt;=$C36,MIN(IF($E36=1,$F36-$I36,$H36)*INDEX(Rates!$C$2:$AP$60,MATCH($B36,Rates!$A$2:$A$60,0),12),Limits!$B$9*Assets!$S36),MIN(Limits!$B$9*Assets!$S36,MAX(0,$F36-SUM($I36:S36)))),IF($E36=1,$F36-$I36,$H36)*INDEX(Rates!$C$2:$AP$60,MATCH($B36,Rates!$A$2:$A$60,0),12)))</f>
      </c>
      <c r="U36" s="2">
        <f>IF($B36="",0,IF($D36=1,IF(13&lt;=$C36,MIN(IF($E36=1,$F36-$I36,$H36)*INDEX(Rates!$C$2:$AP$60,MATCH($B36,Rates!$A$2:$A$60,0),13),Limits!$B$9*Assets!$S36),MIN(Limits!$B$9*Assets!$S36,MAX(0,$F36-SUM($I36:T36)))),IF($E36=1,$F36-$I36,$H36)*INDEX(Rates!$C$2:$AP$60,MATCH($B36,Rates!$A$2:$A$60,0),13)))</f>
      </c>
      <c r="V36" s="2">
        <f>IF($B36="",0,IF($D36=1,IF(14&lt;=$C36,MIN(IF($E36=1,$F36-$I36,$H36)*INDEX(Rates!$C$2:$AP$60,MATCH($B36,Rates!$A$2:$A$60,0),14),Limits!$B$9*Assets!$S36),MIN(Limits!$B$9*Assets!$S36,MAX(0,$F36-SUM($I36:U36)))),IF($E36=1,$F36-$I36,$H36)*INDEX(Rates!$C$2:$AP$60,MATCH($B36,Rates!$A$2:$A$60,0),14)))</f>
      </c>
      <c r="W36" s="2">
        <f>IF($B36="",0,IF($D36=1,IF(15&lt;=$C36,MIN(IF($E36=1,$F36-$I36,$H36)*INDEX(Rates!$C$2:$AP$60,MATCH($B36,Rates!$A$2:$A$60,0),15),Limits!$B$9*Assets!$S36),MIN(Limits!$B$9*Assets!$S36,MAX(0,$F36-SUM($I36:V36)))),IF($E36=1,$F36-$I36,$H36)*INDEX(Rates!$C$2:$AP$60,MATCH($B36,Rates!$A$2:$A$60,0),15)))</f>
      </c>
      <c r="X36" s="2">
        <f>IF($B36="",0,IF($D36=1,IF(16&lt;=$C36,MIN(IF($E36=1,$F36-$I36,$H36)*INDEX(Rates!$C$2:$AP$60,MATCH($B36,Rates!$A$2:$A$60,0),16),Limits!$B$9*Assets!$S36),MIN(Limits!$B$9*Assets!$S36,MAX(0,$F36-SUM($I36:W36)))),IF($E36=1,$F36-$I36,$H36)*INDEX(Rates!$C$2:$AP$60,MATCH($B36,Rates!$A$2:$A$60,0),16)))</f>
      </c>
      <c r="Y36" s="2">
        <f>IF($B36="",0,IF($D36=1,IF(17&lt;=$C36,MIN(IF($E36=1,$F36-$I36,$H36)*INDEX(Rates!$C$2:$AP$60,MATCH($B36,Rates!$A$2:$A$60,0),17),Limits!$B$9*Assets!$S36),MIN(Limits!$B$9*Assets!$S36,MAX(0,$F36-SUM($I36:X36)))),IF($E36=1,$F36-$I36,$H36)*INDEX(Rates!$C$2:$AP$60,MATCH($B36,Rates!$A$2:$A$60,0),17)))</f>
      </c>
      <c r="Z36" s="2">
        <f>IF($B36="",0,IF($D36=1,IF(18&lt;=$C36,MIN(IF($E36=1,$F36-$I36,$H36)*INDEX(Rates!$C$2:$AP$60,MATCH($B36,Rates!$A$2:$A$60,0),18),Limits!$B$9*Assets!$S36),MIN(Limits!$B$9*Assets!$S36,MAX(0,$F36-SUM($I36:Y36)))),IF($E36=1,$F36-$I36,$H36)*INDEX(Rates!$C$2:$AP$60,MATCH($B36,Rates!$A$2:$A$60,0),18)))</f>
      </c>
      <c r="AA36" s="2">
        <f>IF($B36="",0,IF($D36=1,IF(19&lt;=$C36,MIN(IF($E36=1,$F36-$I36,$H36)*INDEX(Rates!$C$2:$AP$60,MATCH($B36,Rates!$A$2:$A$60,0),19),Limits!$B$9*Assets!$S36),MIN(Limits!$B$9*Assets!$S36,MAX(0,$F36-SUM($I36:Z36)))),IF($E36=1,$F36-$I36,$H36)*INDEX(Rates!$C$2:$AP$60,MATCH($B36,Rates!$A$2:$A$60,0),19)))</f>
      </c>
      <c r="AB36" s="2">
        <f>IF($B36="",0,IF($D36=1,IF(20&lt;=$C36,MIN(IF($E36=1,$F36-$I36,$H36)*INDEX(Rates!$C$2:$AP$60,MATCH($B36,Rates!$A$2:$A$60,0),20),Limits!$B$9*Assets!$S36),MIN(Limits!$B$9*Assets!$S36,MAX(0,$F36-SUM($I36:AA36)))),IF($E36=1,$F36-$I36,$H36)*INDEX(Rates!$C$2:$AP$60,MATCH($B36,Rates!$A$2:$A$60,0),20)))</f>
      </c>
      <c r="AC36" s="2">
        <f>IF($B36="",0,IF($D36=1,IF(21&lt;=$C36,MIN(IF($E36=1,$F36-$I36,$H36)*INDEX(Rates!$C$2:$AP$60,MATCH($B36,Rates!$A$2:$A$60,0),21),Limits!$B$9*Assets!$S36),MIN(Limits!$B$9*Assets!$S36,MAX(0,$F36-SUM($I36:AB36)))),IF($E36=1,$F36-$I36,$H36)*INDEX(Rates!$C$2:$AP$60,MATCH($B36,Rates!$A$2:$A$60,0),21)))</f>
      </c>
      <c r="AD36" s="2">
        <f>IF($B36="",0,IF($D36=1,IF(22&lt;=$C36,MIN(IF($E36=1,$F36-$I36,$H36)*INDEX(Rates!$C$2:$AP$60,MATCH($B36,Rates!$A$2:$A$60,0),22),Limits!$B$9*Assets!$S36),MIN(Limits!$B$9*Assets!$S36,MAX(0,$F36-SUM($I36:AC36)))),IF($E36=1,$F36-$I36,$H36)*INDEX(Rates!$C$2:$AP$60,MATCH($B36,Rates!$A$2:$A$60,0),22)))</f>
      </c>
      <c r="AE36" s="2">
        <f>IF($B36="",0,IF($D36=1,IF(23&lt;=$C36,MIN(IF($E36=1,$F36-$I36,$H36)*INDEX(Rates!$C$2:$AP$60,MATCH($B36,Rates!$A$2:$A$60,0),23),Limits!$B$9*Assets!$S36),MIN(Limits!$B$9*Assets!$S36,MAX(0,$F36-SUM($I36:AD36)))),IF($E36=1,$F36-$I36,$H36)*INDEX(Rates!$C$2:$AP$60,MATCH($B36,Rates!$A$2:$A$60,0),23)))</f>
      </c>
      <c r="AF36" s="2">
        <f>IF($B36="",0,IF($D36=1,IF(24&lt;=$C36,MIN(IF($E36=1,$F36-$I36,$H36)*INDEX(Rates!$C$2:$AP$60,MATCH($B36,Rates!$A$2:$A$60,0),24),Limits!$B$9*Assets!$S36),MIN(Limits!$B$9*Assets!$S36,MAX(0,$F36-SUM($I36:AE36)))),IF($E36=1,$F36-$I36,$H36)*INDEX(Rates!$C$2:$AP$60,MATCH($B36,Rates!$A$2:$A$60,0),24)))</f>
      </c>
      <c r="AG36" s="2">
        <f>IF($B36="",0,IF($D36=1,IF(25&lt;=$C36,MIN(IF($E36=1,$F36-$I36,$H36)*INDEX(Rates!$C$2:$AP$60,MATCH($B36,Rates!$A$2:$A$60,0),25),Limits!$B$9*Assets!$S36),MIN(Limits!$B$9*Assets!$S36,MAX(0,$F36-SUM($I36:AF36)))),IF($E36=1,$F36-$I36,$H36)*INDEX(Rates!$C$2:$AP$60,MATCH($B36,Rates!$A$2:$A$60,0),25)))</f>
      </c>
      <c r="AH36" s="2">
        <f>IF($B36="",0,IF($D36=1,IF(26&lt;=$C36,MIN(IF($E36=1,$F36-$I36,$H36)*INDEX(Rates!$C$2:$AP$60,MATCH($B36,Rates!$A$2:$A$60,0),26),Limits!$B$9*Assets!$S36),MIN(Limits!$B$9*Assets!$S36,MAX(0,$F36-SUM($I36:AG36)))),IF($E36=1,$F36-$I36,$H36)*INDEX(Rates!$C$2:$AP$60,MATCH($B36,Rates!$A$2:$A$60,0),26)))</f>
      </c>
      <c r="AI36" s="2">
        <f>IF($B36="",0,IF($D36=1,IF(27&lt;=$C36,MIN(IF($E36=1,$F36-$I36,$H36)*INDEX(Rates!$C$2:$AP$60,MATCH($B36,Rates!$A$2:$A$60,0),27),Limits!$B$9*Assets!$S36),MIN(Limits!$B$9*Assets!$S36,MAX(0,$F36-SUM($I36:AH36)))),IF($E36=1,$F36-$I36,$H36)*INDEX(Rates!$C$2:$AP$60,MATCH($B36,Rates!$A$2:$A$60,0),27)))</f>
      </c>
      <c r="AJ36" s="2">
        <f>IF($B36="",0,IF($D36=1,IF(28&lt;=$C36,MIN(IF($E36=1,$F36-$I36,$H36)*INDEX(Rates!$C$2:$AP$60,MATCH($B36,Rates!$A$2:$A$60,0),28),Limits!$B$9*Assets!$S36),MIN(Limits!$B$9*Assets!$S36,MAX(0,$F36-SUM($I36:AI36)))),IF($E36=1,$F36-$I36,$H36)*INDEX(Rates!$C$2:$AP$60,MATCH($B36,Rates!$A$2:$A$60,0),28)))</f>
      </c>
      <c r="AK36" s="2">
        <f>IF($B36="",0,IF($D36=1,IF(29&lt;=$C36,MIN(IF($E36=1,$F36-$I36,$H36)*INDEX(Rates!$C$2:$AP$60,MATCH($B36,Rates!$A$2:$A$60,0),29),Limits!$B$9*Assets!$S36),MIN(Limits!$B$9*Assets!$S36,MAX(0,$F36-SUM($I36:AJ36)))),IF($E36=1,$F36-$I36,$H36)*INDEX(Rates!$C$2:$AP$60,MATCH($B36,Rates!$A$2:$A$60,0),29)))</f>
      </c>
      <c r="AL36" s="2">
        <f>IF($B36="",0,IF($D36=1,IF(30&lt;=$C36,MIN(IF($E36=1,$F36-$I36,$H36)*INDEX(Rates!$C$2:$AP$60,MATCH($B36,Rates!$A$2:$A$60,0),30),Limits!$B$9*Assets!$S36),MIN(Limits!$B$9*Assets!$S36,MAX(0,$F36-SUM($I36:AK36)))),IF($E36=1,$F36-$I36,$H36)*INDEX(Rates!$C$2:$AP$60,MATCH($B36,Rates!$A$2:$A$60,0),30)))</f>
      </c>
      <c r="AM36" s="2">
        <f>IF($B36="",0,IF($D36=1,IF(31&lt;=$C36,MIN(IF($E36=1,$F36-$I36,$H36)*INDEX(Rates!$C$2:$AP$60,MATCH($B36,Rates!$A$2:$A$60,0),31),Limits!$B$9*Assets!$S36),MIN(Limits!$B$9*Assets!$S36,MAX(0,$F36-SUM($I36:AL36)))),IF($E36=1,$F36-$I36,$H36)*INDEX(Rates!$C$2:$AP$60,MATCH($B36,Rates!$A$2:$A$60,0),31)))</f>
      </c>
      <c r="AN36" s="2">
        <f>IF($B36="",0,IF($D36=1,IF(32&lt;=$C36,MIN(IF($E36=1,$F36-$I36,$H36)*INDEX(Rates!$C$2:$AP$60,MATCH($B36,Rates!$A$2:$A$60,0),32),Limits!$B$9*Assets!$S36),MIN(Limits!$B$9*Assets!$S36,MAX(0,$F36-SUM($I36:AM36)))),IF($E36=1,$F36-$I36,$H36)*INDEX(Rates!$C$2:$AP$60,MATCH($B36,Rates!$A$2:$A$60,0),32)))</f>
      </c>
      <c r="AO36" s="2">
        <f>IF($B36="",0,IF($D36=1,IF(33&lt;=$C36,MIN(IF($E36=1,$F36-$I36,$H36)*INDEX(Rates!$C$2:$AP$60,MATCH($B36,Rates!$A$2:$A$60,0),33),Limits!$B$9*Assets!$S36),MIN(Limits!$B$9*Assets!$S36,MAX(0,$F36-SUM($I36:AN36)))),IF($E36=1,$F36-$I36,$H36)*INDEX(Rates!$C$2:$AP$60,MATCH($B36,Rates!$A$2:$A$60,0),33)))</f>
      </c>
      <c r="AP36" s="2">
        <f>IF($B36="",0,IF($D36=1,IF(34&lt;=$C36,MIN(IF($E36=1,$F36-$I36,$H36)*INDEX(Rates!$C$2:$AP$60,MATCH($B36,Rates!$A$2:$A$60,0),34),Limits!$B$9*Assets!$S36),MIN(Limits!$B$9*Assets!$S36,MAX(0,$F36-SUM($I36:AO36)))),IF($E36=1,$F36-$I36,$H36)*INDEX(Rates!$C$2:$AP$60,MATCH($B36,Rates!$A$2:$A$60,0),34)))</f>
      </c>
      <c r="AQ36" s="2">
        <f>IF($B36="",0,IF($D36=1,IF(35&lt;=$C36,MIN(IF($E36=1,$F36-$I36,$H36)*INDEX(Rates!$C$2:$AP$60,MATCH($B36,Rates!$A$2:$A$60,0),35),Limits!$B$9*Assets!$S36),MIN(Limits!$B$9*Assets!$S36,MAX(0,$F36-SUM($I36:AP36)))),IF($E36=1,$F36-$I36,$H36)*INDEX(Rates!$C$2:$AP$60,MATCH($B36,Rates!$A$2:$A$60,0),35)))</f>
      </c>
      <c r="AR36" s="2">
        <f>IF($B36="",0,IF($D36=1,IF(36&lt;=$C36,MIN(IF($E36=1,$F36-$I36,$H36)*INDEX(Rates!$C$2:$AP$60,MATCH($B36,Rates!$A$2:$A$60,0),36),Limits!$B$9*Assets!$S36),MIN(Limits!$B$9*Assets!$S36,MAX(0,$F36-SUM($I36:AQ36)))),IF($E36=1,$F36-$I36,$H36)*INDEX(Rates!$C$2:$AP$60,MATCH($B36,Rates!$A$2:$A$60,0),36)))</f>
      </c>
      <c r="AS36" s="2">
        <f>IF($B36="",0,IF($D36=1,IF(37&lt;=$C36,MIN(IF($E36=1,$F36-$I36,$H36)*INDEX(Rates!$C$2:$AP$60,MATCH($B36,Rates!$A$2:$A$60,0),37),Limits!$B$9*Assets!$S36),MIN(Limits!$B$9*Assets!$S36,MAX(0,$F36-SUM($I36:AR36)))),IF($E36=1,$F36-$I36,$H36)*INDEX(Rates!$C$2:$AP$60,MATCH($B36,Rates!$A$2:$A$60,0),37)))</f>
      </c>
      <c r="AT36" s="2">
        <f>IF($B36="",0,IF($D36=1,IF(38&lt;=$C36,MIN(IF($E36=1,$F36-$I36,$H36)*INDEX(Rates!$C$2:$AP$60,MATCH($B36,Rates!$A$2:$A$60,0),38),Limits!$B$9*Assets!$S36),MIN(Limits!$B$9*Assets!$S36,MAX(0,$F36-SUM($I36:AS36)))),IF($E36=1,$F36-$I36,$H36)*INDEX(Rates!$C$2:$AP$60,MATCH($B36,Rates!$A$2:$A$60,0),38)))</f>
      </c>
      <c r="AU36" s="2">
        <f>IF($B36="",0,IF($D36=1,IF(39&lt;=$C36,MIN(IF($E36=1,$F36-$I36,$H36)*INDEX(Rates!$C$2:$AP$60,MATCH($B36,Rates!$A$2:$A$60,0),39),Limits!$B$9*Assets!$S36),MIN(Limits!$B$9*Assets!$S36,MAX(0,$F36-SUM($I36:AT36)))),IF($E36=1,$F36-$I36,$H36)*INDEX(Rates!$C$2:$AP$60,MATCH($B36,Rates!$A$2:$A$60,0),39)))</f>
      </c>
      <c r="AV36" s="2">
        <f>IF($B36="",0,IF($D36=1,IF(40&lt;=$C36,MIN(IF($E36=1,$F36-$I36,$H36)*INDEX(Rates!$C$2:$AP$60,MATCH($B36,Rates!$A$2:$A$60,0),40),Limits!$B$9*Assets!$S36),MIN(Limits!$B$9*Assets!$S36,MAX(0,$F36-SUM($I36:AU36)))),IF($E36=1,$F36-$I36,$H36)*INDEX(Rates!$C$2:$AP$60,MATCH($B36,Rates!$A$2:$A$60,0),40)))</f>
      </c>
    </row>
    <row r="37" spans="1:48" x14ac:dyDescent="0.25">
      <c r="A37">
        <f>IF(Assets!A37="","",Assets!A37)</f>
      </c>
      <c r="B37">
        <f>Assets!AD37</f>
      </c>
      <c r="C37">
        <f>IF(B37="",0,INDEX(Rates!$B$2:$B$60,MATCH(B37,Rates!$A$2:$A$60,0)))</f>
      </c>
      <c r="D37">
        <f>Assets!X37</f>
      </c>
      <c r="E37">
        <f>IF(AND(D37=1,Assets!J37=1,Assets!K37=0),1,0)</f>
      </c>
      <c r="F37">
        <f>Assets!T37</f>
      </c>
      <c r="G37">
        <f>Assets!AF37+Assets!L37</f>
      </c>
      <c r="H37">
        <f>Assets!M37</f>
      </c>
      <c r="I37" s="2">
        <f>IF($B37="",0,IF($D37=1,IF(1&lt;=$C37,MIN($G37+$H37*INDEX(Rates!$C$2:$AP$60,MATCH($B37,Rates!$A$2:$A$60,0),1),Assets!$Z37),MIN($G37+$H37*INDEX(Rates!$C$2:$AP$60,MATCH($B37,Rates!$A$2:$A$60,0),1),Assets!$Z37)),$G37+$H37*INDEX(Rates!$C$2:$AP$60,MATCH($B37,Rates!$A$2:$A$60,0),1)))</f>
      </c>
      <c r="J37" s="2">
        <f>IF($B37="",0,IF($D37=1,IF(2&lt;=$C37,MIN(IF($E37=1,$F37-$I37,$H37)*INDEX(Rates!$C$2:$AP$60,MATCH($B37,Rates!$A$2:$A$60,0),2),Limits!$B$7*Assets!$S37),MIN(Limits!$B$9*Assets!$S37,MAX(0,$F37-SUM($I37:I37)))),IF($E37=1,$F37-$I37,$H37)*INDEX(Rates!$C$2:$AP$60,MATCH($B37,Rates!$A$2:$A$60,0),2)))</f>
      </c>
      <c r="K37" s="2">
        <f>IF($B37="",0,IF($D37=1,IF(3&lt;=$C37,MIN(IF($E37=1,$F37-$I37,$H37)*INDEX(Rates!$C$2:$AP$60,MATCH($B37,Rates!$A$2:$A$60,0),3),Limits!$B$8*Assets!$S37),MIN(Limits!$B$9*Assets!$S37,MAX(0,$F37-SUM($I37:J37)))),IF($E37=1,$F37-$I37,$H37)*INDEX(Rates!$C$2:$AP$60,MATCH($B37,Rates!$A$2:$A$60,0),3)))</f>
      </c>
      <c r="L37" s="2">
        <f>IF($B37="",0,IF($D37=1,IF(4&lt;=$C37,MIN(IF($E37=1,$F37-$I37,$H37)*INDEX(Rates!$C$2:$AP$60,MATCH($B37,Rates!$A$2:$A$60,0),4),Limits!$B$9*Assets!$S37),MIN(Limits!$B$9*Assets!$S37,MAX(0,$F37-SUM($I37:K37)))),IF($E37=1,$F37-$I37,$H37)*INDEX(Rates!$C$2:$AP$60,MATCH($B37,Rates!$A$2:$A$60,0),4)))</f>
      </c>
      <c r="M37" s="2">
        <f>IF($B37="",0,IF($D37=1,IF(5&lt;=$C37,MIN(IF($E37=1,$F37-$I37,$H37)*INDEX(Rates!$C$2:$AP$60,MATCH($B37,Rates!$A$2:$A$60,0),5),Limits!$B$9*Assets!$S37),MIN(Limits!$B$9*Assets!$S37,MAX(0,$F37-SUM($I37:L37)))),IF($E37=1,$F37-$I37,$H37)*INDEX(Rates!$C$2:$AP$60,MATCH($B37,Rates!$A$2:$A$60,0),5)))</f>
      </c>
      <c r="N37" s="2">
        <f>IF($B37="",0,IF($D37=1,IF(6&lt;=$C37,MIN(IF($E37=1,$F37-$I37,$H37)*INDEX(Rates!$C$2:$AP$60,MATCH($B37,Rates!$A$2:$A$60,0),6),Limits!$B$9*Assets!$S37),MIN(Limits!$B$9*Assets!$S37,MAX(0,$F37-SUM($I37:M37)))),IF($E37=1,$F37-$I37,$H37)*INDEX(Rates!$C$2:$AP$60,MATCH($B37,Rates!$A$2:$A$60,0),6)))</f>
      </c>
      <c r="O37" s="2">
        <f>IF($B37="",0,IF($D37=1,IF(7&lt;=$C37,MIN(IF($E37=1,$F37-$I37,$H37)*INDEX(Rates!$C$2:$AP$60,MATCH($B37,Rates!$A$2:$A$60,0),7),Limits!$B$9*Assets!$S37),MIN(Limits!$B$9*Assets!$S37,MAX(0,$F37-SUM($I37:N37)))),IF($E37=1,$F37-$I37,$H37)*INDEX(Rates!$C$2:$AP$60,MATCH($B37,Rates!$A$2:$A$60,0),7)))</f>
      </c>
      <c r="P37" s="2">
        <f>IF($B37="",0,IF($D37=1,IF(8&lt;=$C37,MIN(IF($E37=1,$F37-$I37,$H37)*INDEX(Rates!$C$2:$AP$60,MATCH($B37,Rates!$A$2:$A$60,0),8),Limits!$B$9*Assets!$S37),MIN(Limits!$B$9*Assets!$S37,MAX(0,$F37-SUM($I37:O37)))),IF($E37=1,$F37-$I37,$H37)*INDEX(Rates!$C$2:$AP$60,MATCH($B37,Rates!$A$2:$A$60,0),8)))</f>
      </c>
      <c r="Q37" s="2">
        <f>IF($B37="",0,IF($D37=1,IF(9&lt;=$C37,MIN(IF($E37=1,$F37-$I37,$H37)*INDEX(Rates!$C$2:$AP$60,MATCH($B37,Rates!$A$2:$A$60,0),9),Limits!$B$9*Assets!$S37),MIN(Limits!$B$9*Assets!$S37,MAX(0,$F37-SUM($I37:P37)))),IF($E37=1,$F37-$I37,$H37)*INDEX(Rates!$C$2:$AP$60,MATCH($B37,Rates!$A$2:$A$60,0),9)))</f>
      </c>
      <c r="R37" s="2">
        <f>IF($B37="",0,IF($D37=1,IF(10&lt;=$C37,MIN(IF($E37=1,$F37-$I37,$H37)*INDEX(Rates!$C$2:$AP$60,MATCH($B37,Rates!$A$2:$A$60,0),10),Limits!$B$9*Assets!$S37),MIN(Limits!$B$9*Assets!$S37,MAX(0,$F37-SUM($I37:Q37)))),IF($E37=1,$F37-$I37,$H37)*INDEX(Rates!$C$2:$AP$60,MATCH($B37,Rates!$A$2:$A$60,0),10)))</f>
      </c>
      <c r="S37" s="2">
        <f>IF($B37="",0,IF($D37=1,IF(11&lt;=$C37,MIN(IF($E37=1,$F37-$I37,$H37)*INDEX(Rates!$C$2:$AP$60,MATCH($B37,Rates!$A$2:$A$60,0),11),Limits!$B$9*Assets!$S37),MIN(Limits!$B$9*Assets!$S37,MAX(0,$F37-SUM($I37:R37)))),IF($E37=1,$F37-$I37,$H37)*INDEX(Rates!$C$2:$AP$60,MATCH($B37,Rates!$A$2:$A$60,0),11)))</f>
      </c>
      <c r="T37" s="2">
        <f>IF($B37="",0,IF($D37=1,IF(12&lt;=$C37,MIN(IF($E37=1,$F37-$I37,$H37)*INDEX(Rates!$C$2:$AP$60,MATCH($B37,Rates!$A$2:$A$60,0),12),Limits!$B$9*Assets!$S37),MIN(Limits!$B$9*Assets!$S37,MAX(0,$F37-SUM($I37:S37)))),IF($E37=1,$F37-$I37,$H37)*INDEX(Rates!$C$2:$AP$60,MATCH($B37,Rates!$A$2:$A$60,0),12)))</f>
      </c>
      <c r="U37" s="2">
        <f>IF($B37="",0,IF($D37=1,IF(13&lt;=$C37,MIN(IF($E37=1,$F37-$I37,$H37)*INDEX(Rates!$C$2:$AP$60,MATCH($B37,Rates!$A$2:$A$60,0),13),Limits!$B$9*Assets!$S37),MIN(Limits!$B$9*Assets!$S37,MAX(0,$F37-SUM($I37:T37)))),IF($E37=1,$F37-$I37,$H37)*INDEX(Rates!$C$2:$AP$60,MATCH($B37,Rates!$A$2:$A$60,0),13)))</f>
      </c>
      <c r="V37" s="2">
        <f>IF($B37="",0,IF($D37=1,IF(14&lt;=$C37,MIN(IF($E37=1,$F37-$I37,$H37)*INDEX(Rates!$C$2:$AP$60,MATCH($B37,Rates!$A$2:$A$60,0),14),Limits!$B$9*Assets!$S37),MIN(Limits!$B$9*Assets!$S37,MAX(0,$F37-SUM($I37:U37)))),IF($E37=1,$F37-$I37,$H37)*INDEX(Rates!$C$2:$AP$60,MATCH($B37,Rates!$A$2:$A$60,0),14)))</f>
      </c>
      <c r="W37" s="2">
        <f>IF($B37="",0,IF($D37=1,IF(15&lt;=$C37,MIN(IF($E37=1,$F37-$I37,$H37)*INDEX(Rates!$C$2:$AP$60,MATCH($B37,Rates!$A$2:$A$60,0),15),Limits!$B$9*Assets!$S37),MIN(Limits!$B$9*Assets!$S37,MAX(0,$F37-SUM($I37:V37)))),IF($E37=1,$F37-$I37,$H37)*INDEX(Rates!$C$2:$AP$60,MATCH($B37,Rates!$A$2:$A$60,0),15)))</f>
      </c>
      <c r="X37" s="2">
        <f>IF($B37="",0,IF($D37=1,IF(16&lt;=$C37,MIN(IF($E37=1,$F37-$I37,$H37)*INDEX(Rates!$C$2:$AP$60,MATCH($B37,Rates!$A$2:$A$60,0),16),Limits!$B$9*Assets!$S37),MIN(Limits!$B$9*Assets!$S37,MAX(0,$F37-SUM($I37:W37)))),IF($E37=1,$F37-$I37,$H37)*INDEX(Rates!$C$2:$AP$60,MATCH($B37,Rates!$A$2:$A$60,0),16)))</f>
      </c>
      <c r="Y37" s="2">
        <f>IF($B37="",0,IF($D37=1,IF(17&lt;=$C37,MIN(IF($E37=1,$F37-$I37,$H37)*INDEX(Rates!$C$2:$AP$60,MATCH($B37,Rates!$A$2:$A$60,0),17),Limits!$B$9*Assets!$S37),MIN(Limits!$B$9*Assets!$S37,MAX(0,$F37-SUM($I37:X37)))),IF($E37=1,$F37-$I37,$H37)*INDEX(Rates!$C$2:$AP$60,MATCH($B37,Rates!$A$2:$A$60,0),17)))</f>
      </c>
      <c r="Z37" s="2">
        <f>IF($B37="",0,IF($D37=1,IF(18&lt;=$C37,MIN(IF($E37=1,$F37-$I37,$H37)*INDEX(Rates!$C$2:$AP$60,MATCH($B37,Rates!$A$2:$A$60,0),18),Limits!$B$9*Assets!$S37),MIN(Limits!$B$9*Assets!$S37,MAX(0,$F37-SUM($I37:Y37)))),IF($E37=1,$F37-$I37,$H37)*INDEX(Rates!$C$2:$AP$60,MATCH($B37,Rates!$A$2:$A$60,0),18)))</f>
      </c>
      <c r="AA37" s="2">
        <f>IF($B37="",0,IF($D37=1,IF(19&lt;=$C37,MIN(IF($E37=1,$F37-$I37,$H37)*INDEX(Rates!$C$2:$AP$60,MATCH($B37,Rates!$A$2:$A$60,0),19),Limits!$B$9*Assets!$S37),MIN(Limits!$B$9*Assets!$S37,MAX(0,$F37-SUM($I37:Z37)))),IF($E37=1,$F37-$I37,$H37)*INDEX(Rates!$C$2:$AP$60,MATCH($B37,Rates!$A$2:$A$60,0),19)))</f>
      </c>
      <c r="AB37" s="2">
        <f>IF($B37="",0,IF($D37=1,IF(20&lt;=$C37,MIN(IF($E37=1,$F37-$I37,$H37)*INDEX(Rates!$C$2:$AP$60,MATCH($B37,Rates!$A$2:$A$60,0),20),Limits!$B$9*Assets!$S37),MIN(Limits!$B$9*Assets!$S37,MAX(0,$F37-SUM($I37:AA37)))),IF($E37=1,$F37-$I37,$H37)*INDEX(Rates!$C$2:$AP$60,MATCH($B37,Rates!$A$2:$A$60,0),20)))</f>
      </c>
      <c r="AC37" s="2">
        <f>IF($B37="",0,IF($D37=1,IF(21&lt;=$C37,MIN(IF($E37=1,$F37-$I37,$H37)*INDEX(Rates!$C$2:$AP$60,MATCH($B37,Rates!$A$2:$A$60,0),21),Limits!$B$9*Assets!$S37),MIN(Limits!$B$9*Assets!$S37,MAX(0,$F37-SUM($I37:AB37)))),IF($E37=1,$F37-$I37,$H37)*INDEX(Rates!$C$2:$AP$60,MATCH($B37,Rates!$A$2:$A$60,0),21)))</f>
      </c>
      <c r="AD37" s="2">
        <f>IF($B37="",0,IF($D37=1,IF(22&lt;=$C37,MIN(IF($E37=1,$F37-$I37,$H37)*INDEX(Rates!$C$2:$AP$60,MATCH($B37,Rates!$A$2:$A$60,0),22),Limits!$B$9*Assets!$S37),MIN(Limits!$B$9*Assets!$S37,MAX(0,$F37-SUM($I37:AC37)))),IF($E37=1,$F37-$I37,$H37)*INDEX(Rates!$C$2:$AP$60,MATCH($B37,Rates!$A$2:$A$60,0),22)))</f>
      </c>
      <c r="AE37" s="2">
        <f>IF($B37="",0,IF($D37=1,IF(23&lt;=$C37,MIN(IF($E37=1,$F37-$I37,$H37)*INDEX(Rates!$C$2:$AP$60,MATCH($B37,Rates!$A$2:$A$60,0),23),Limits!$B$9*Assets!$S37),MIN(Limits!$B$9*Assets!$S37,MAX(0,$F37-SUM($I37:AD37)))),IF($E37=1,$F37-$I37,$H37)*INDEX(Rates!$C$2:$AP$60,MATCH($B37,Rates!$A$2:$A$60,0),23)))</f>
      </c>
      <c r="AF37" s="2">
        <f>IF($B37="",0,IF($D37=1,IF(24&lt;=$C37,MIN(IF($E37=1,$F37-$I37,$H37)*INDEX(Rates!$C$2:$AP$60,MATCH($B37,Rates!$A$2:$A$60,0),24),Limits!$B$9*Assets!$S37),MIN(Limits!$B$9*Assets!$S37,MAX(0,$F37-SUM($I37:AE37)))),IF($E37=1,$F37-$I37,$H37)*INDEX(Rates!$C$2:$AP$60,MATCH($B37,Rates!$A$2:$A$60,0),24)))</f>
      </c>
      <c r="AG37" s="2">
        <f>IF($B37="",0,IF($D37=1,IF(25&lt;=$C37,MIN(IF($E37=1,$F37-$I37,$H37)*INDEX(Rates!$C$2:$AP$60,MATCH($B37,Rates!$A$2:$A$60,0),25),Limits!$B$9*Assets!$S37),MIN(Limits!$B$9*Assets!$S37,MAX(0,$F37-SUM($I37:AF37)))),IF($E37=1,$F37-$I37,$H37)*INDEX(Rates!$C$2:$AP$60,MATCH($B37,Rates!$A$2:$A$60,0),25)))</f>
      </c>
      <c r="AH37" s="2">
        <f>IF($B37="",0,IF($D37=1,IF(26&lt;=$C37,MIN(IF($E37=1,$F37-$I37,$H37)*INDEX(Rates!$C$2:$AP$60,MATCH($B37,Rates!$A$2:$A$60,0),26),Limits!$B$9*Assets!$S37),MIN(Limits!$B$9*Assets!$S37,MAX(0,$F37-SUM($I37:AG37)))),IF($E37=1,$F37-$I37,$H37)*INDEX(Rates!$C$2:$AP$60,MATCH($B37,Rates!$A$2:$A$60,0),26)))</f>
      </c>
      <c r="AI37" s="2">
        <f>IF($B37="",0,IF($D37=1,IF(27&lt;=$C37,MIN(IF($E37=1,$F37-$I37,$H37)*INDEX(Rates!$C$2:$AP$60,MATCH($B37,Rates!$A$2:$A$60,0),27),Limits!$B$9*Assets!$S37),MIN(Limits!$B$9*Assets!$S37,MAX(0,$F37-SUM($I37:AH37)))),IF($E37=1,$F37-$I37,$H37)*INDEX(Rates!$C$2:$AP$60,MATCH($B37,Rates!$A$2:$A$60,0),27)))</f>
      </c>
      <c r="AJ37" s="2">
        <f>IF($B37="",0,IF($D37=1,IF(28&lt;=$C37,MIN(IF($E37=1,$F37-$I37,$H37)*INDEX(Rates!$C$2:$AP$60,MATCH($B37,Rates!$A$2:$A$60,0),28),Limits!$B$9*Assets!$S37),MIN(Limits!$B$9*Assets!$S37,MAX(0,$F37-SUM($I37:AI37)))),IF($E37=1,$F37-$I37,$H37)*INDEX(Rates!$C$2:$AP$60,MATCH($B37,Rates!$A$2:$A$60,0),28)))</f>
      </c>
      <c r="AK37" s="2">
        <f>IF($B37="",0,IF($D37=1,IF(29&lt;=$C37,MIN(IF($E37=1,$F37-$I37,$H37)*INDEX(Rates!$C$2:$AP$60,MATCH($B37,Rates!$A$2:$A$60,0),29),Limits!$B$9*Assets!$S37),MIN(Limits!$B$9*Assets!$S37,MAX(0,$F37-SUM($I37:AJ37)))),IF($E37=1,$F37-$I37,$H37)*INDEX(Rates!$C$2:$AP$60,MATCH($B37,Rates!$A$2:$A$60,0),29)))</f>
      </c>
      <c r="AL37" s="2">
        <f>IF($B37="",0,IF($D37=1,IF(30&lt;=$C37,MIN(IF($E37=1,$F37-$I37,$H37)*INDEX(Rates!$C$2:$AP$60,MATCH($B37,Rates!$A$2:$A$60,0),30),Limits!$B$9*Assets!$S37),MIN(Limits!$B$9*Assets!$S37,MAX(0,$F37-SUM($I37:AK37)))),IF($E37=1,$F37-$I37,$H37)*INDEX(Rates!$C$2:$AP$60,MATCH($B37,Rates!$A$2:$A$60,0),30)))</f>
      </c>
      <c r="AM37" s="2">
        <f>IF($B37="",0,IF($D37=1,IF(31&lt;=$C37,MIN(IF($E37=1,$F37-$I37,$H37)*INDEX(Rates!$C$2:$AP$60,MATCH($B37,Rates!$A$2:$A$60,0),31),Limits!$B$9*Assets!$S37),MIN(Limits!$B$9*Assets!$S37,MAX(0,$F37-SUM($I37:AL37)))),IF($E37=1,$F37-$I37,$H37)*INDEX(Rates!$C$2:$AP$60,MATCH($B37,Rates!$A$2:$A$60,0),31)))</f>
      </c>
      <c r="AN37" s="2">
        <f>IF($B37="",0,IF($D37=1,IF(32&lt;=$C37,MIN(IF($E37=1,$F37-$I37,$H37)*INDEX(Rates!$C$2:$AP$60,MATCH($B37,Rates!$A$2:$A$60,0),32),Limits!$B$9*Assets!$S37),MIN(Limits!$B$9*Assets!$S37,MAX(0,$F37-SUM($I37:AM37)))),IF($E37=1,$F37-$I37,$H37)*INDEX(Rates!$C$2:$AP$60,MATCH($B37,Rates!$A$2:$A$60,0),32)))</f>
      </c>
      <c r="AO37" s="2">
        <f>IF($B37="",0,IF($D37=1,IF(33&lt;=$C37,MIN(IF($E37=1,$F37-$I37,$H37)*INDEX(Rates!$C$2:$AP$60,MATCH($B37,Rates!$A$2:$A$60,0),33),Limits!$B$9*Assets!$S37),MIN(Limits!$B$9*Assets!$S37,MAX(0,$F37-SUM($I37:AN37)))),IF($E37=1,$F37-$I37,$H37)*INDEX(Rates!$C$2:$AP$60,MATCH($B37,Rates!$A$2:$A$60,0),33)))</f>
      </c>
      <c r="AP37" s="2">
        <f>IF($B37="",0,IF($D37=1,IF(34&lt;=$C37,MIN(IF($E37=1,$F37-$I37,$H37)*INDEX(Rates!$C$2:$AP$60,MATCH($B37,Rates!$A$2:$A$60,0),34),Limits!$B$9*Assets!$S37),MIN(Limits!$B$9*Assets!$S37,MAX(0,$F37-SUM($I37:AO37)))),IF($E37=1,$F37-$I37,$H37)*INDEX(Rates!$C$2:$AP$60,MATCH($B37,Rates!$A$2:$A$60,0),34)))</f>
      </c>
      <c r="AQ37" s="2">
        <f>IF($B37="",0,IF($D37=1,IF(35&lt;=$C37,MIN(IF($E37=1,$F37-$I37,$H37)*INDEX(Rates!$C$2:$AP$60,MATCH($B37,Rates!$A$2:$A$60,0),35),Limits!$B$9*Assets!$S37),MIN(Limits!$B$9*Assets!$S37,MAX(0,$F37-SUM($I37:AP37)))),IF($E37=1,$F37-$I37,$H37)*INDEX(Rates!$C$2:$AP$60,MATCH($B37,Rates!$A$2:$A$60,0),35)))</f>
      </c>
      <c r="AR37" s="2">
        <f>IF($B37="",0,IF($D37=1,IF(36&lt;=$C37,MIN(IF($E37=1,$F37-$I37,$H37)*INDEX(Rates!$C$2:$AP$60,MATCH($B37,Rates!$A$2:$A$60,0),36),Limits!$B$9*Assets!$S37),MIN(Limits!$B$9*Assets!$S37,MAX(0,$F37-SUM($I37:AQ37)))),IF($E37=1,$F37-$I37,$H37)*INDEX(Rates!$C$2:$AP$60,MATCH($B37,Rates!$A$2:$A$60,0),36)))</f>
      </c>
      <c r="AS37" s="2">
        <f>IF($B37="",0,IF($D37=1,IF(37&lt;=$C37,MIN(IF($E37=1,$F37-$I37,$H37)*INDEX(Rates!$C$2:$AP$60,MATCH($B37,Rates!$A$2:$A$60,0),37),Limits!$B$9*Assets!$S37),MIN(Limits!$B$9*Assets!$S37,MAX(0,$F37-SUM($I37:AR37)))),IF($E37=1,$F37-$I37,$H37)*INDEX(Rates!$C$2:$AP$60,MATCH($B37,Rates!$A$2:$A$60,0),37)))</f>
      </c>
      <c r="AT37" s="2">
        <f>IF($B37="",0,IF($D37=1,IF(38&lt;=$C37,MIN(IF($E37=1,$F37-$I37,$H37)*INDEX(Rates!$C$2:$AP$60,MATCH($B37,Rates!$A$2:$A$60,0),38),Limits!$B$9*Assets!$S37),MIN(Limits!$B$9*Assets!$S37,MAX(0,$F37-SUM($I37:AS37)))),IF($E37=1,$F37-$I37,$H37)*INDEX(Rates!$C$2:$AP$60,MATCH($B37,Rates!$A$2:$A$60,0),38)))</f>
      </c>
      <c r="AU37" s="2">
        <f>IF($B37="",0,IF($D37=1,IF(39&lt;=$C37,MIN(IF($E37=1,$F37-$I37,$H37)*INDEX(Rates!$C$2:$AP$60,MATCH($B37,Rates!$A$2:$A$60,0),39),Limits!$B$9*Assets!$S37),MIN(Limits!$B$9*Assets!$S37,MAX(0,$F37-SUM($I37:AT37)))),IF($E37=1,$F37-$I37,$H37)*INDEX(Rates!$C$2:$AP$60,MATCH($B37,Rates!$A$2:$A$60,0),39)))</f>
      </c>
      <c r="AV37" s="2">
        <f>IF($B37="",0,IF($D37=1,IF(40&lt;=$C37,MIN(IF($E37=1,$F37-$I37,$H37)*INDEX(Rates!$C$2:$AP$60,MATCH($B37,Rates!$A$2:$A$60,0),40),Limits!$B$9*Assets!$S37),MIN(Limits!$B$9*Assets!$S37,MAX(0,$F37-SUM($I37:AU37)))),IF($E37=1,$F37-$I37,$H37)*INDEX(Rates!$C$2:$AP$60,MATCH($B37,Rates!$A$2:$A$60,0),40)))</f>
      </c>
    </row>
    <row r="38" spans="1:48" x14ac:dyDescent="0.25">
      <c r="A38">
        <f>IF(Assets!A38="","",Assets!A38)</f>
      </c>
      <c r="B38">
        <f>Assets!AD38</f>
      </c>
      <c r="C38">
        <f>IF(B38="",0,INDEX(Rates!$B$2:$B$60,MATCH(B38,Rates!$A$2:$A$60,0)))</f>
      </c>
      <c r="D38">
        <f>Assets!X38</f>
      </c>
      <c r="E38">
        <f>IF(AND(D38=1,Assets!J38=1,Assets!K38=0),1,0)</f>
      </c>
      <c r="F38">
        <f>Assets!T38</f>
      </c>
      <c r="G38">
        <f>Assets!AF38+Assets!L38</f>
      </c>
      <c r="H38">
        <f>Assets!M38</f>
      </c>
      <c r="I38" s="2">
        <f>IF($B38="",0,IF($D38=1,IF(1&lt;=$C38,MIN($G38+$H38*INDEX(Rates!$C$2:$AP$60,MATCH($B38,Rates!$A$2:$A$60,0),1),Assets!$Z38),MIN($G38+$H38*INDEX(Rates!$C$2:$AP$60,MATCH($B38,Rates!$A$2:$A$60,0),1),Assets!$Z38)),$G38+$H38*INDEX(Rates!$C$2:$AP$60,MATCH($B38,Rates!$A$2:$A$60,0),1)))</f>
      </c>
      <c r="J38" s="2">
        <f>IF($B38="",0,IF($D38=1,IF(2&lt;=$C38,MIN(IF($E38=1,$F38-$I38,$H38)*INDEX(Rates!$C$2:$AP$60,MATCH($B38,Rates!$A$2:$A$60,0),2),Limits!$B$7*Assets!$S38),MIN(Limits!$B$9*Assets!$S38,MAX(0,$F38-SUM($I38:I38)))),IF($E38=1,$F38-$I38,$H38)*INDEX(Rates!$C$2:$AP$60,MATCH($B38,Rates!$A$2:$A$60,0),2)))</f>
      </c>
      <c r="K38" s="2">
        <f>IF($B38="",0,IF($D38=1,IF(3&lt;=$C38,MIN(IF($E38=1,$F38-$I38,$H38)*INDEX(Rates!$C$2:$AP$60,MATCH($B38,Rates!$A$2:$A$60,0),3),Limits!$B$8*Assets!$S38),MIN(Limits!$B$9*Assets!$S38,MAX(0,$F38-SUM($I38:J38)))),IF($E38=1,$F38-$I38,$H38)*INDEX(Rates!$C$2:$AP$60,MATCH($B38,Rates!$A$2:$A$60,0),3)))</f>
      </c>
      <c r="L38" s="2">
        <f>IF($B38="",0,IF($D38=1,IF(4&lt;=$C38,MIN(IF($E38=1,$F38-$I38,$H38)*INDEX(Rates!$C$2:$AP$60,MATCH($B38,Rates!$A$2:$A$60,0),4),Limits!$B$9*Assets!$S38),MIN(Limits!$B$9*Assets!$S38,MAX(0,$F38-SUM($I38:K38)))),IF($E38=1,$F38-$I38,$H38)*INDEX(Rates!$C$2:$AP$60,MATCH($B38,Rates!$A$2:$A$60,0),4)))</f>
      </c>
      <c r="M38" s="2">
        <f>IF($B38="",0,IF($D38=1,IF(5&lt;=$C38,MIN(IF($E38=1,$F38-$I38,$H38)*INDEX(Rates!$C$2:$AP$60,MATCH($B38,Rates!$A$2:$A$60,0),5),Limits!$B$9*Assets!$S38),MIN(Limits!$B$9*Assets!$S38,MAX(0,$F38-SUM($I38:L38)))),IF($E38=1,$F38-$I38,$H38)*INDEX(Rates!$C$2:$AP$60,MATCH($B38,Rates!$A$2:$A$60,0),5)))</f>
      </c>
      <c r="N38" s="2">
        <f>IF($B38="",0,IF($D38=1,IF(6&lt;=$C38,MIN(IF($E38=1,$F38-$I38,$H38)*INDEX(Rates!$C$2:$AP$60,MATCH($B38,Rates!$A$2:$A$60,0),6),Limits!$B$9*Assets!$S38),MIN(Limits!$B$9*Assets!$S38,MAX(0,$F38-SUM($I38:M38)))),IF($E38=1,$F38-$I38,$H38)*INDEX(Rates!$C$2:$AP$60,MATCH($B38,Rates!$A$2:$A$60,0),6)))</f>
      </c>
      <c r="O38" s="2">
        <f>IF($B38="",0,IF($D38=1,IF(7&lt;=$C38,MIN(IF($E38=1,$F38-$I38,$H38)*INDEX(Rates!$C$2:$AP$60,MATCH($B38,Rates!$A$2:$A$60,0),7),Limits!$B$9*Assets!$S38),MIN(Limits!$B$9*Assets!$S38,MAX(0,$F38-SUM($I38:N38)))),IF($E38=1,$F38-$I38,$H38)*INDEX(Rates!$C$2:$AP$60,MATCH($B38,Rates!$A$2:$A$60,0),7)))</f>
      </c>
      <c r="P38" s="2">
        <f>IF($B38="",0,IF($D38=1,IF(8&lt;=$C38,MIN(IF($E38=1,$F38-$I38,$H38)*INDEX(Rates!$C$2:$AP$60,MATCH($B38,Rates!$A$2:$A$60,0),8),Limits!$B$9*Assets!$S38),MIN(Limits!$B$9*Assets!$S38,MAX(0,$F38-SUM($I38:O38)))),IF($E38=1,$F38-$I38,$H38)*INDEX(Rates!$C$2:$AP$60,MATCH($B38,Rates!$A$2:$A$60,0),8)))</f>
      </c>
      <c r="Q38" s="2">
        <f>IF($B38="",0,IF($D38=1,IF(9&lt;=$C38,MIN(IF($E38=1,$F38-$I38,$H38)*INDEX(Rates!$C$2:$AP$60,MATCH($B38,Rates!$A$2:$A$60,0),9),Limits!$B$9*Assets!$S38),MIN(Limits!$B$9*Assets!$S38,MAX(0,$F38-SUM($I38:P38)))),IF($E38=1,$F38-$I38,$H38)*INDEX(Rates!$C$2:$AP$60,MATCH($B38,Rates!$A$2:$A$60,0),9)))</f>
      </c>
      <c r="R38" s="2">
        <f>IF($B38="",0,IF($D38=1,IF(10&lt;=$C38,MIN(IF($E38=1,$F38-$I38,$H38)*INDEX(Rates!$C$2:$AP$60,MATCH($B38,Rates!$A$2:$A$60,0),10),Limits!$B$9*Assets!$S38),MIN(Limits!$B$9*Assets!$S38,MAX(0,$F38-SUM($I38:Q38)))),IF($E38=1,$F38-$I38,$H38)*INDEX(Rates!$C$2:$AP$60,MATCH($B38,Rates!$A$2:$A$60,0),10)))</f>
      </c>
      <c r="S38" s="2">
        <f>IF($B38="",0,IF($D38=1,IF(11&lt;=$C38,MIN(IF($E38=1,$F38-$I38,$H38)*INDEX(Rates!$C$2:$AP$60,MATCH($B38,Rates!$A$2:$A$60,0),11),Limits!$B$9*Assets!$S38),MIN(Limits!$B$9*Assets!$S38,MAX(0,$F38-SUM($I38:R38)))),IF($E38=1,$F38-$I38,$H38)*INDEX(Rates!$C$2:$AP$60,MATCH($B38,Rates!$A$2:$A$60,0),11)))</f>
      </c>
      <c r="T38" s="2">
        <f>IF($B38="",0,IF($D38=1,IF(12&lt;=$C38,MIN(IF($E38=1,$F38-$I38,$H38)*INDEX(Rates!$C$2:$AP$60,MATCH($B38,Rates!$A$2:$A$60,0),12),Limits!$B$9*Assets!$S38),MIN(Limits!$B$9*Assets!$S38,MAX(0,$F38-SUM($I38:S38)))),IF($E38=1,$F38-$I38,$H38)*INDEX(Rates!$C$2:$AP$60,MATCH($B38,Rates!$A$2:$A$60,0),12)))</f>
      </c>
      <c r="U38" s="2">
        <f>IF($B38="",0,IF($D38=1,IF(13&lt;=$C38,MIN(IF($E38=1,$F38-$I38,$H38)*INDEX(Rates!$C$2:$AP$60,MATCH($B38,Rates!$A$2:$A$60,0),13),Limits!$B$9*Assets!$S38),MIN(Limits!$B$9*Assets!$S38,MAX(0,$F38-SUM($I38:T38)))),IF($E38=1,$F38-$I38,$H38)*INDEX(Rates!$C$2:$AP$60,MATCH($B38,Rates!$A$2:$A$60,0),13)))</f>
      </c>
      <c r="V38" s="2">
        <f>IF($B38="",0,IF($D38=1,IF(14&lt;=$C38,MIN(IF($E38=1,$F38-$I38,$H38)*INDEX(Rates!$C$2:$AP$60,MATCH($B38,Rates!$A$2:$A$60,0),14),Limits!$B$9*Assets!$S38),MIN(Limits!$B$9*Assets!$S38,MAX(0,$F38-SUM($I38:U38)))),IF($E38=1,$F38-$I38,$H38)*INDEX(Rates!$C$2:$AP$60,MATCH($B38,Rates!$A$2:$A$60,0),14)))</f>
      </c>
      <c r="W38" s="2">
        <f>IF($B38="",0,IF($D38=1,IF(15&lt;=$C38,MIN(IF($E38=1,$F38-$I38,$H38)*INDEX(Rates!$C$2:$AP$60,MATCH($B38,Rates!$A$2:$A$60,0),15),Limits!$B$9*Assets!$S38),MIN(Limits!$B$9*Assets!$S38,MAX(0,$F38-SUM($I38:V38)))),IF($E38=1,$F38-$I38,$H38)*INDEX(Rates!$C$2:$AP$60,MATCH($B38,Rates!$A$2:$A$60,0),15)))</f>
      </c>
      <c r="X38" s="2">
        <f>IF($B38="",0,IF($D38=1,IF(16&lt;=$C38,MIN(IF($E38=1,$F38-$I38,$H38)*INDEX(Rates!$C$2:$AP$60,MATCH($B38,Rates!$A$2:$A$60,0),16),Limits!$B$9*Assets!$S38),MIN(Limits!$B$9*Assets!$S38,MAX(0,$F38-SUM($I38:W38)))),IF($E38=1,$F38-$I38,$H38)*INDEX(Rates!$C$2:$AP$60,MATCH($B38,Rates!$A$2:$A$60,0),16)))</f>
      </c>
      <c r="Y38" s="2">
        <f>IF($B38="",0,IF($D38=1,IF(17&lt;=$C38,MIN(IF($E38=1,$F38-$I38,$H38)*INDEX(Rates!$C$2:$AP$60,MATCH($B38,Rates!$A$2:$A$60,0),17),Limits!$B$9*Assets!$S38),MIN(Limits!$B$9*Assets!$S38,MAX(0,$F38-SUM($I38:X38)))),IF($E38=1,$F38-$I38,$H38)*INDEX(Rates!$C$2:$AP$60,MATCH($B38,Rates!$A$2:$A$60,0),17)))</f>
      </c>
      <c r="Z38" s="2">
        <f>IF($B38="",0,IF($D38=1,IF(18&lt;=$C38,MIN(IF($E38=1,$F38-$I38,$H38)*INDEX(Rates!$C$2:$AP$60,MATCH($B38,Rates!$A$2:$A$60,0),18),Limits!$B$9*Assets!$S38),MIN(Limits!$B$9*Assets!$S38,MAX(0,$F38-SUM($I38:Y38)))),IF($E38=1,$F38-$I38,$H38)*INDEX(Rates!$C$2:$AP$60,MATCH($B38,Rates!$A$2:$A$60,0),18)))</f>
      </c>
      <c r="AA38" s="2">
        <f>IF($B38="",0,IF($D38=1,IF(19&lt;=$C38,MIN(IF($E38=1,$F38-$I38,$H38)*INDEX(Rates!$C$2:$AP$60,MATCH($B38,Rates!$A$2:$A$60,0),19),Limits!$B$9*Assets!$S38),MIN(Limits!$B$9*Assets!$S38,MAX(0,$F38-SUM($I38:Z38)))),IF($E38=1,$F38-$I38,$H38)*INDEX(Rates!$C$2:$AP$60,MATCH($B38,Rates!$A$2:$A$60,0),19)))</f>
      </c>
      <c r="AB38" s="2">
        <f>IF($B38="",0,IF($D38=1,IF(20&lt;=$C38,MIN(IF($E38=1,$F38-$I38,$H38)*INDEX(Rates!$C$2:$AP$60,MATCH($B38,Rates!$A$2:$A$60,0),20),Limits!$B$9*Assets!$S38),MIN(Limits!$B$9*Assets!$S38,MAX(0,$F38-SUM($I38:AA38)))),IF($E38=1,$F38-$I38,$H38)*INDEX(Rates!$C$2:$AP$60,MATCH($B38,Rates!$A$2:$A$60,0),20)))</f>
      </c>
      <c r="AC38" s="2">
        <f>IF($B38="",0,IF($D38=1,IF(21&lt;=$C38,MIN(IF($E38=1,$F38-$I38,$H38)*INDEX(Rates!$C$2:$AP$60,MATCH($B38,Rates!$A$2:$A$60,0),21),Limits!$B$9*Assets!$S38),MIN(Limits!$B$9*Assets!$S38,MAX(0,$F38-SUM($I38:AB38)))),IF($E38=1,$F38-$I38,$H38)*INDEX(Rates!$C$2:$AP$60,MATCH($B38,Rates!$A$2:$A$60,0),21)))</f>
      </c>
      <c r="AD38" s="2">
        <f>IF($B38="",0,IF($D38=1,IF(22&lt;=$C38,MIN(IF($E38=1,$F38-$I38,$H38)*INDEX(Rates!$C$2:$AP$60,MATCH($B38,Rates!$A$2:$A$60,0),22),Limits!$B$9*Assets!$S38),MIN(Limits!$B$9*Assets!$S38,MAX(0,$F38-SUM($I38:AC38)))),IF($E38=1,$F38-$I38,$H38)*INDEX(Rates!$C$2:$AP$60,MATCH($B38,Rates!$A$2:$A$60,0),22)))</f>
      </c>
      <c r="AE38" s="2">
        <f>IF($B38="",0,IF($D38=1,IF(23&lt;=$C38,MIN(IF($E38=1,$F38-$I38,$H38)*INDEX(Rates!$C$2:$AP$60,MATCH($B38,Rates!$A$2:$A$60,0),23),Limits!$B$9*Assets!$S38),MIN(Limits!$B$9*Assets!$S38,MAX(0,$F38-SUM($I38:AD38)))),IF($E38=1,$F38-$I38,$H38)*INDEX(Rates!$C$2:$AP$60,MATCH($B38,Rates!$A$2:$A$60,0),23)))</f>
      </c>
      <c r="AF38" s="2">
        <f>IF($B38="",0,IF($D38=1,IF(24&lt;=$C38,MIN(IF($E38=1,$F38-$I38,$H38)*INDEX(Rates!$C$2:$AP$60,MATCH($B38,Rates!$A$2:$A$60,0),24),Limits!$B$9*Assets!$S38),MIN(Limits!$B$9*Assets!$S38,MAX(0,$F38-SUM($I38:AE38)))),IF($E38=1,$F38-$I38,$H38)*INDEX(Rates!$C$2:$AP$60,MATCH($B38,Rates!$A$2:$A$60,0),24)))</f>
      </c>
      <c r="AG38" s="2">
        <f>IF($B38="",0,IF($D38=1,IF(25&lt;=$C38,MIN(IF($E38=1,$F38-$I38,$H38)*INDEX(Rates!$C$2:$AP$60,MATCH($B38,Rates!$A$2:$A$60,0),25),Limits!$B$9*Assets!$S38),MIN(Limits!$B$9*Assets!$S38,MAX(0,$F38-SUM($I38:AF38)))),IF($E38=1,$F38-$I38,$H38)*INDEX(Rates!$C$2:$AP$60,MATCH($B38,Rates!$A$2:$A$60,0),25)))</f>
      </c>
      <c r="AH38" s="2">
        <f>IF($B38="",0,IF($D38=1,IF(26&lt;=$C38,MIN(IF($E38=1,$F38-$I38,$H38)*INDEX(Rates!$C$2:$AP$60,MATCH($B38,Rates!$A$2:$A$60,0),26),Limits!$B$9*Assets!$S38),MIN(Limits!$B$9*Assets!$S38,MAX(0,$F38-SUM($I38:AG38)))),IF($E38=1,$F38-$I38,$H38)*INDEX(Rates!$C$2:$AP$60,MATCH($B38,Rates!$A$2:$A$60,0),26)))</f>
      </c>
      <c r="AI38" s="2">
        <f>IF($B38="",0,IF($D38=1,IF(27&lt;=$C38,MIN(IF($E38=1,$F38-$I38,$H38)*INDEX(Rates!$C$2:$AP$60,MATCH($B38,Rates!$A$2:$A$60,0),27),Limits!$B$9*Assets!$S38),MIN(Limits!$B$9*Assets!$S38,MAX(0,$F38-SUM($I38:AH38)))),IF($E38=1,$F38-$I38,$H38)*INDEX(Rates!$C$2:$AP$60,MATCH($B38,Rates!$A$2:$A$60,0),27)))</f>
      </c>
      <c r="AJ38" s="2">
        <f>IF($B38="",0,IF($D38=1,IF(28&lt;=$C38,MIN(IF($E38=1,$F38-$I38,$H38)*INDEX(Rates!$C$2:$AP$60,MATCH($B38,Rates!$A$2:$A$60,0),28),Limits!$B$9*Assets!$S38),MIN(Limits!$B$9*Assets!$S38,MAX(0,$F38-SUM($I38:AI38)))),IF($E38=1,$F38-$I38,$H38)*INDEX(Rates!$C$2:$AP$60,MATCH($B38,Rates!$A$2:$A$60,0),28)))</f>
      </c>
      <c r="AK38" s="2">
        <f>IF($B38="",0,IF($D38=1,IF(29&lt;=$C38,MIN(IF($E38=1,$F38-$I38,$H38)*INDEX(Rates!$C$2:$AP$60,MATCH($B38,Rates!$A$2:$A$60,0),29),Limits!$B$9*Assets!$S38),MIN(Limits!$B$9*Assets!$S38,MAX(0,$F38-SUM($I38:AJ38)))),IF($E38=1,$F38-$I38,$H38)*INDEX(Rates!$C$2:$AP$60,MATCH($B38,Rates!$A$2:$A$60,0),29)))</f>
      </c>
      <c r="AL38" s="2">
        <f>IF($B38="",0,IF($D38=1,IF(30&lt;=$C38,MIN(IF($E38=1,$F38-$I38,$H38)*INDEX(Rates!$C$2:$AP$60,MATCH($B38,Rates!$A$2:$A$60,0),30),Limits!$B$9*Assets!$S38),MIN(Limits!$B$9*Assets!$S38,MAX(0,$F38-SUM($I38:AK38)))),IF($E38=1,$F38-$I38,$H38)*INDEX(Rates!$C$2:$AP$60,MATCH($B38,Rates!$A$2:$A$60,0),30)))</f>
      </c>
      <c r="AM38" s="2">
        <f>IF($B38="",0,IF($D38=1,IF(31&lt;=$C38,MIN(IF($E38=1,$F38-$I38,$H38)*INDEX(Rates!$C$2:$AP$60,MATCH($B38,Rates!$A$2:$A$60,0),31),Limits!$B$9*Assets!$S38),MIN(Limits!$B$9*Assets!$S38,MAX(0,$F38-SUM($I38:AL38)))),IF($E38=1,$F38-$I38,$H38)*INDEX(Rates!$C$2:$AP$60,MATCH($B38,Rates!$A$2:$A$60,0),31)))</f>
      </c>
      <c r="AN38" s="2">
        <f>IF($B38="",0,IF($D38=1,IF(32&lt;=$C38,MIN(IF($E38=1,$F38-$I38,$H38)*INDEX(Rates!$C$2:$AP$60,MATCH($B38,Rates!$A$2:$A$60,0),32),Limits!$B$9*Assets!$S38),MIN(Limits!$B$9*Assets!$S38,MAX(0,$F38-SUM($I38:AM38)))),IF($E38=1,$F38-$I38,$H38)*INDEX(Rates!$C$2:$AP$60,MATCH($B38,Rates!$A$2:$A$60,0),32)))</f>
      </c>
      <c r="AO38" s="2">
        <f>IF($B38="",0,IF($D38=1,IF(33&lt;=$C38,MIN(IF($E38=1,$F38-$I38,$H38)*INDEX(Rates!$C$2:$AP$60,MATCH($B38,Rates!$A$2:$A$60,0),33),Limits!$B$9*Assets!$S38),MIN(Limits!$B$9*Assets!$S38,MAX(0,$F38-SUM($I38:AN38)))),IF($E38=1,$F38-$I38,$H38)*INDEX(Rates!$C$2:$AP$60,MATCH($B38,Rates!$A$2:$A$60,0),33)))</f>
      </c>
      <c r="AP38" s="2">
        <f>IF($B38="",0,IF($D38=1,IF(34&lt;=$C38,MIN(IF($E38=1,$F38-$I38,$H38)*INDEX(Rates!$C$2:$AP$60,MATCH($B38,Rates!$A$2:$A$60,0),34),Limits!$B$9*Assets!$S38),MIN(Limits!$B$9*Assets!$S38,MAX(0,$F38-SUM($I38:AO38)))),IF($E38=1,$F38-$I38,$H38)*INDEX(Rates!$C$2:$AP$60,MATCH($B38,Rates!$A$2:$A$60,0),34)))</f>
      </c>
      <c r="AQ38" s="2">
        <f>IF($B38="",0,IF($D38=1,IF(35&lt;=$C38,MIN(IF($E38=1,$F38-$I38,$H38)*INDEX(Rates!$C$2:$AP$60,MATCH($B38,Rates!$A$2:$A$60,0),35),Limits!$B$9*Assets!$S38),MIN(Limits!$B$9*Assets!$S38,MAX(0,$F38-SUM($I38:AP38)))),IF($E38=1,$F38-$I38,$H38)*INDEX(Rates!$C$2:$AP$60,MATCH($B38,Rates!$A$2:$A$60,0),35)))</f>
      </c>
      <c r="AR38" s="2">
        <f>IF($B38="",0,IF($D38=1,IF(36&lt;=$C38,MIN(IF($E38=1,$F38-$I38,$H38)*INDEX(Rates!$C$2:$AP$60,MATCH($B38,Rates!$A$2:$A$60,0),36),Limits!$B$9*Assets!$S38),MIN(Limits!$B$9*Assets!$S38,MAX(0,$F38-SUM($I38:AQ38)))),IF($E38=1,$F38-$I38,$H38)*INDEX(Rates!$C$2:$AP$60,MATCH($B38,Rates!$A$2:$A$60,0),36)))</f>
      </c>
      <c r="AS38" s="2">
        <f>IF($B38="",0,IF($D38=1,IF(37&lt;=$C38,MIN(IF($E38=1,$F38-$I38,$H38)*INDEX(Rates!$C$2:$AP$60,MATCH($B38,Rates!$A$2:$A$60,0),37),Limits!$B$9*Assets!$S38),MIN(Limits!$B$9*Assets!$S38,MAX(0,$F38-SUM($I38:AR38)))),IF($E38=1,$F38-$I38,$H38)*INDEX(Rates!$C$2:$AP$60,MATCH($B38,Rates!$A$2:$A$60,0),37)))</f>
      </c>
      <c r="AT38" s="2">
        <f>IF($B38="",0,IF($D38=1,IF(38&lt;=$C38,MIN(IF($E38=1,$F38-$I38,$H38)*INDEX(Rates!$C$2:$AP$60,MATCH($B38,Rates!$A$2:$A$60,0),38),Limits!$B$9*Assets!$S38),MIN(Limits!$B$9*Assets!$S38,MAX(0,$F38-SUM($I38:AS38)))),IF($E38=1,$F38-$I38,$H38)*INDEX(Rates!$C$2:$AP$60,MATCH($B38,Rates!$A$2:$A$60,0),38)))</f>
      </c>
      <c r="AU38" s="2">
        <f>IF($B38="",0,IF($D38=1,IF(39&lt;=$C38,MIN(IF($E38=1,$F38-$I38,$H38)*INDEX(Rates!$C$2:$AP$60,MATCH($B38,Rates!$A$2:$A$60,0),39),Limits!$B$9*Assets!$S38),MIN(Limits!$B$9*Assets!$S38,MAX(0,$F38-SUM($I38:AT38)))),IF($E38=1,$F38-$I38,$H38)*INDEX(Rates!$C$2:$AP$60,MATCH($B38,Rates!$A$2:$A$60,0),39)))</f>
      </c>
      <c r="AV38" s="2">
        <f>IF($B38="",0,IF($D38=1,IF(40&lt;=$C38,MIN(IF($E38=1,$F38-$I38,$H38)*INDEX(Rates!$C$2:$AP$60,MATCH($B38,Rates!$A$2:$A$60,0),40),Limits!$B$9*Assets!$S38),MIN(Limits!$B$9*Assets!$S38,MAX(0,$F38-SUM($I38:AU38)))),IF($E38=1,$F38-$I38,$H38)*INDEX(Rates!$C$2:$AP$60,MATCH($B38,Rates!$A$2:$A$60,0),40)))</f>
      </c>
    </row>
    <row r="39" spans="1:48" x14ac:dyDescent="0.25">
      <c r="A39">
        <f>IF(Assets!A39="","",Assets!A39)</f>
      </c>
      <c r="B39">
        <f>Assets!AD39</f>
      </c>
      <c r="C39">
        <f>IF(B39="",0,INDEX(Rates!$B$2:$B$60,MATCH(B39,Rates!$A$2:$A$60,0)))</f>
      </c>
      <c r="D39">
        <f>Assets!X39</f>
      </c>
      <c r="E39">
        <f>IF(AND(D39=1,Assets!J39=1,Assets!K39=0),1,0)</f>
      </c>
      <c r="F39">
        <f>Assets!T39</f>
      </c>
      <c r="G39">
        <f>Assets!AF39+Assets!L39</f>
      </c>
      <c r="H39">
        <f>Assets!M39</f>
      </c>
      <c r="I39" s="2">
        <f>IF($B39="",0,IF($D39=1,IF(1&lt;=$C39,MIN($G39+$H39*INDEX(Rates!$C$2:$AP$60,MATCH($B39,Rates!$A$2:$A$60,0),1),Assets!$Z39),MIN($G39+$H39*INDEX(Rates!$C$2:$AP$60,MATCH($B39,Rates!$A$2:$A$60,0),1),Assets!$Z39)),$G39+$H39*INDEX(Rates!$C$2:$AP$60,MATCH($B39,Rates!$A$2:$A$60,0),1)))</f>
      </c>
      <c r="J39" s="2">
        <f>IF($B39="",0,IF($D39=1,IF(2&lt;=$C39,MIN(IF($E39=1,$F39-$I39,$H39)*INDEX(Rates!$C$2:$AP$60,MATCH($B39,Rates!$A$2:$A$60,0),2),Limits!$B$7*Assets!$S39),MIN(Limits!$B$9*Assets!$S39,MAX(0,$F39-SUM($I39:I39)))),IF($E39=1,$F39-$I39,$H39)*INDEX(Rates!$C$2:$AP$60,MATCH($B39,Rates!$A$2:$A$60,0),2)))</f>
      </c>
      <c r="K39" s="2">
        <f>IF($B39="",0,IF($D39=1,IF(3&lt;=$C39,MIN(IF($E39=1,$F39-$I39,$H39)*INDEX(Rates!$C$2:$AP$60,MATCH($B39,Rates!$A$2:$A$60,0),3),Limits!$B$8*Assets!$S39),MIN(Limits!$B$9*Assets!$S39,MAX(0,$F39-SUM($I39:J39)))),IF($E39=1,$F39-$I39,$H39)*INDEX(Rates!$C$2:$AP$60,MATCH($B39,Rates!$A$2:$A$60,0),3)))</f>
      </c>
      <c r="L39" s="2">
        <f>IF($B39="",0,IF($D39=1,IF(4&lt;=$C39,MIN(IF($E39=1,$F39-$I39,$H39)*INDEX(Rates!$C$2:$AP$60,MATCH($B39,Rates!$A$2:$A$60,0),4),Limits!$B$9*Assets!$S39),MIN(Limits!$B$9*Assets!$S39,MAX(0,$F39-SUM($I39:K39)))),IF($E39=1,$F39-$I39,$H39)*INDEX(Rates!$C$2:$AP$60,MATCH($B39,Rates!$A$2:$A$60,0),4)))</f>
      </c>
      <c r="M39" s="2">
        <f>IF($B39="",0,IF($D39=1,IF(5&lt;=$C39,MIN(IF($E39=1,$F39-$I39,$H39)*INDEX(Rates!$C$2:$AP$60,MATCH($B39,Rates!$A$2:$A$60,0),5),Limits!$B$9*Assets!$S39),MIN(Limits!$B$9*Assets!$S39,MAX(0,$F39-SUM($I39:L39)))),IF($E39=1,$F39-$I39,$H39)*INDEX(Rates!$C$2:$AP$60,MATCH($B39,Rates!$A$2:$A$60,0),5)))</f>
      </c>
      <c r="N39" s="2">
        <f>IF($B39="",0,IF($D39=1,IF(6&lt;=$C39,MIN(IF($E39=1,$F39-$I39,$H39)*INDEX(Rates!$C$2:$AP$60,MATCH($B39,Rates!$A$2:$A$60,0),6),Limits!$B$9*Assets!$S39),MIN(Limits!$B$9*Assets!$S39,MAX(0,$F39-SUM($I39:M39)))),IF($E39=1,$F39-$I39,$H39)*INDEX(Rates!$C$2:$AP$60,MATCH($B39,Rates!$A$2:$A$60,0),6)))</f>
      </c>
      <c r="O39" s="2">
        <f>IF($B39="",0,IF($D39=1,IF(7&lt;=$C39,MIN(IF($E39=1,$F39-$I39,$H39)*INDEX(Rates!$C$2:$AP$60,MATCH($B39,Rates!$A$2:$A$60,0),7),Limits!$B$9*Assets!$S39),MIN(Limits!$B$9*Assets!$S39,MAX(0,$F39-SUM($I39:N39)))),IF($E39=1,$F39-$I39,$H39)*INDEX(Rates!$C$2:$AP$60,MATCH($B39,Rates!$A$2:$A$60,0),7)))</f>
      </c>
      <c r="P39" s="2">
        <f>IF($B39="",0,IF($D39=1,IF(8&lt;=$C39,MIN(IF($E39=1,$F39-$I39,$H39)*INDEX(Rates!$C$2:$AP$60,MATCH($B39,Rates!$A$2:$A$60,0),8),Limits!$B$9*Assets!$S39),MIN(Limits!$B$9*Assets!$S39,MAX(0,$F39-SUM($I39:O39)))),IF($E39=1,$F39-$I39,$H39)*INDEX(Rates!$C$2:$AP$60,MATCH($B39,Rates!$A$2:$A$60,0),8)))</f>
      </c>
      <c r="Q39" s="2">
        <f>IF($B39="",0,IF($D39=1,IF(9&lt;=$C39,MIN(IF($E39=1,$F39-$I39,$H39)*INDEX(Rates!$C$2:$AP$60,MATCH($B39,Rates!$A$2:$A$60,0),9),Limits!$B$9*Assets!$S39),MIN(Limits!$B$9*Assets!$S39,MAX(0,$F39-SUM($I39:P39)))),IF($E39=1,$F39-$I39,$H39)*INDEX(Rates!$C$2:$AP$60,MATCH($B39,Rates!$A$2:$A$60,0),9)))</f>
      </c>
      <c r="R39" s="2">
        <f>IF($B39="",0,IF($D39=1,IF(10&lt;=$C39,MIN(IF($E39=1,$F39-$I39,$H39)*INDEX(Rates!$C$2:$AP$60,MATCH($B39,Rates!$A$2:$A$60,0),10),Limits!$B$9*Assets!$S39),MIN(Limits!$B$9*Assets!$S39,MAX(0,$F39-SUM($I39:Q39)))),IF($E39=1,$F39-$I39,$H39)*INDEX(Rates!$C$2:$AP$60,MATCH($B39,Rates!$A$2:$A$60,0),10)))</f>
      </c>
      <c r="S39" s="2">
        <f>IF($B39="",0,IF($D39=1,IF(11&lt;=$C39,MIN(IF($E39=1,$F39-$I39,$H39)*INDEX(Rates!$C$2:$AP$60,MATCH($B39,Rates!$A$2:$A$60,0),11),Limits!$B$9*Assets!$S39),MIN(Limits!$B$9*Assets!$S39,MAX(0,$F39-SUM($I39:R39)))),IF($E39=1,$F39-$I39,$H39)*INDEX(Rates!$C$2:$AP$60,MATCH($B39,Rates!$A$2:$A$60,0),11)))</f>
      </c>
      <c r="T39" s="2">
        <f>IF($B39="",0,IF($D39=1,IF(12&lt;=$C39,MIN(IF($E39=1,$F39-$I39,$H39)*INDEX(Rates!$C$2:$AP$60,MATCH($B39,Rates!$A$2:$A$60,0),12),Limits!$B$9*Assets!$S39),MIN(Limits!$B$9*Assets!$S39,MAX(0,$F39-SUM($I39:S39)))),IF($E39=1,$F39-$I39,$H39)*INDEX(Rates!$C$2:$AP$60,MATCH($B39,Rates!$A$2:$A$60,0),12)))</f>
      </c>
      <c r="U39" s="2">
        <f>IF($B39="",0,IF($D39=1,IF(13&lt;=$C39,MIN(IF($E39=1,$F39-$I39,$H39)*INDEX(Rates!$C$2:$AP$60,MATCH($B39,Rates!$A$2:$A$60,0),13),Limits!$B$9*Assets!$S39),MIN(Limits!$B$9*Assets!$S39,MAX(0,$F39-SUM($I39:T39)))),IF($E39=1,$F39-$I39,$H39)*INDEX(Rates!$C$2:$AP$60,MATCH($B39,Rates!$A$2:$A$60,0),13)))</f>
      </c>
      <c r="V39" s="2">
        <f>IF($B39="",0,IF($D39=1,IF(14&lt;=$C39,MIN(IF($E39=1,$F39-$I39,$H39)*INDEX(Rates!$C$2:$AP$60,MATCH($B39,Rates!$A$2:$A$60,0),14),Limits!$B$9*Assets!$S39),MIN(Limits!$B$9*Assets!$S39,MAX(0,$F39-SUM($I39:U39)))),IF($E39=1,$F39-$I39,$H39)*INDEX(Rates!$C$2:$AP$60,MATCH($B39,Rates!$A$2:$A$60,0),14)))</f>
      </c>
      <c r="W39" s="2">
        <f>IF($B39="",0,IF($D39=1,IF(15&lt;=$C39,MIN(IF($E39=1,$F39-$I39,$H39)*INDEX(Rates!$C$2:$AP$60,MATCH($B39,Rates!$A$2:$A$60,0),15),Limits!$B$9*Assets!$S39),MIN(Limits!$B$9*Assets!$S39,MAX(0,$F39-SUM($I39:V39)))),IF($E39=1,$F39-$I39,$H39)*INDEX(Rates!$C$2:$AP$60,MATCH($B39,Rates!$A$2:$A$60,0),15)))</f>
      </c>
      <c r="X39" s="2">
        <f>IF($B39="",0,IF($D39=1,IF(16&lt;=$C39,MIN(IF($E39=1,$F39-$I39,$H39)*INDEX(Rates!$C$2:$AP$60,MATCH($B39,Rates!$A$2:$A$60,0),16),Limits!$B$9*Assets!$S39),MIN(Limits!$B$9*Assets!$S39,MAX(0,$F39-SUM($I39:W39)))),IF($E39=1,$F39-$I39,$H39)*INDEX(Rates!$C$2:$AP$60,MATCH($B39,Rates!$A$2:$A$60,0),16)))</f>
      </c>
      <c r="Y39" s="2">
        <f>IF($B39="",0,IF($D39=1,IF(17&lt;=$C39,MIN(IF($E39=1,$F39-$I39,$H39)*INDEX(Rates!$C$2:$AP$60,MATCH($B39,Rates!$A$2:$A$60,0),17),Limits!$B$9*Assets!$S39),MIN(Limits!$B$9*Assets!$S39,MAX(0,$F39-SUM($I39:X39)))),IF($E39=1,$F39-$I39,$H39)*INDEX(Rates!$C$2:$AP$60,MATCH($B39,Rates!$A$2:$A$60,0),17)))</f>
      </c>
      <c r="Z39" s="2">
        <f>IF($B39="",0,IF($D39=1,IF(18&lt;=$C39,MIN(IF($E39=1,$F39-$I39,$H39)*INDEX(Rates!$C$2:$AP$60,MATCH($B39,Rates!$A$2:$A$60,0),18),Limits!$B$9*Assets!$S39),MIN(Limits!$B$9*Assets!$S39,MAX(0,$F39-SUM($I39:Y39)))),IF($E39=1,$F39-$I39,$H39)*INDEX(Rates!$C$2:$AP$60,MATCH($B39,Rates!$A$2:$A$60,0),18)))</f>
      </c>
      <c r="AA39" s="2">
        <f>IF($B39="",0,IF($D39=1,IF(19&lt;=$C39,MIN(IF($E39=1,$F39-$I39,$H39)*INDEX(Rates!$C$2:$AP$60,MATCH($B39,Rates!$A$2:$A$60,0),19),Limits!$B$9*Assets!$S39),MIN(Limits!$B$9*Assets!$S39,MAX(0,$F39-SUM($I39:Z39)))),IF($E39=1,$F39-$I39,$H39)*INDEX(Rates!$C$2:$AP$60,MATCH($B39,Rates!$A$2:$A$60,0),19)))</f>
      </c>
      <c r="AB39" s="2">
        <f>IF($B39="",0,IF($D39=1,IF(20&lt;=$C39,MIN(IF($E39=1,$F39-$I39,$H39)*INDEX(Rates!$C$2:$AP$60,MATCH($B39,Rates!$A$2:$A$60,0),20),Limits!$B$9*Assets!$S39),MIN(Limits!$B$9*Assets!$S39,MAX(0,$F39-SUM($I39:AA39)))),IF($E39=1,$F39-$I39,$H39)*INDEX(Rates!$C$2:$AP$60,MATCH($B39,Rates!$A$2:$A$60,0),20)))</f>
      </c>
      <c r="AC39" s="2">
        <f>IF($B39="",0,IF($D39=1,IF(21&lt;=$C39,MIN(IF($E39=1,$F39-$I39,$H39)*INDEX(Rates!$C$2:$AP$60,MATCH($B39,Rates!$A$2:$A$60,0),21),Limits!$B$9*Assets!$S39),MIN(Limits!$B$9*Assets!$S39,MAX(0,$F39-SUM($I39:AB39)))),IF($E39=1,$F39-$I39,$H39)*INDEX(Rates!$C$2:$AP$60,MATCH($B39,Rates!$A$2:$A$60,0),21)))</f>
      </c>
      <c r="AD39" s="2">
        <f>IF($B39="",0,IF($D39=1,IF(22&lt;=$C39,MIN(IF($E39=1,$F39-$I39,$H39)*INDEX(Rates!$C$2:$AP$60,MATCH($B39,Rates!$A$2:$A$60,0),22),Limits!$B$9*Assets!$S39),MIN(Limits!$B$9*Assets!$S39,MAX(0,$F39-SUM($I39:AC39)))),IF($E39=1,$F39-$I39,$H39)*INDEX(Rates!$C$2:$AP$60,MATCH($B39,Rates!$A$2:$A$60,0),22)))</f>
      </c>
      <c r="AE39" s="2">
        <f>IF($B39="",0,IF($D39=1,IF(23&lt;=$C39,MIN(IF($E39=1,$F39-$I39,$H39)*INDEX(Rates!$C$2:$AP$60,MATCH($B39,Rates!$A$2:$A$60,0),23),Limits!$B$9*Assets!$S39),MIN(Limits!$B$9*Assets!$S39,MAX(0,$F39-SUM($I39:AD39)))),IF($E39=1,$F39-$I39,$H39)*INDEX(Rates!$C$2:$AP$60,MATCH($B39,Rates!$A$2:$A$60,0),23)))</f>
      </c>
      <c r="AF39" s="2">
        <f>IF($B39="",0,IF($D39=1,IF(24&lt;=$C39,MIN(IF($E39=1,$F39-$I39,$H39)*INDEX(Rates!$C$2:$AP$60,MATCH($B39,Rates!$A$2:$A$60,0),24),Limits!$B$9*Assets!$S39),MIN(Limits!$B$9*Assets!$S39,MAX(0,$F39-SUM($I39:AE39)))),IF($E39=1,$F39-$I39,$H39)*INDEX(Rates!$C$2:$AP$60,MATCH($B39,Rates!$A$2:$A$60,0),24)))</f>
      </c>
      <c r="AG39" s="2">
        <f>IF($B39="",0,IF($D39=1,IF(25&lt;=$C39,MIN(IF($E39=1,$F39-$I39,$H39)*INDEX(Rates!$C$2:$AP$60,MATCH($B39,Rates!$A$2:$A$60,0),25),Limits!$B$9*Assets!$S39),MIN(Limits!$B$9*Assets!$S39,MAX(0,$F39-SUM($I39:AF39)))),IF($E39=1,$F39-$I39,$H39)*INDEX(Rates!$C$2:$AP$60,MATCH($B39,Rates!$A$2:$A$60,0),25)))</f>
      </c>
      <c r="AH39" s="2">
        <f>IF($B39="",0,IF($D39=1,IF(26&lt;=$C39,MIN(IF($E39=1,$F39-$I39,$H39)*INDEX(Rates!$C$2:$AP$60,MATCH($B39,Rates!$A$2:$A$60,0),26),Limits!$B$9*Assets!$S39),MIN(Limits!$B$9*Assets!$S39,MAX(0,$F39-SUM($I39:AG39)))),IF($E39=1,$F39-$I39,$H39)*INDEX(Rates!$C$2:$AP$60,MATCH($B39,Rates!$A$2:$A$60,0),26)))</f>
      </c>
      <c r="AI39" s="2">
        <f>IF($B39="",0,IF($D39=1,IF(27&lt;=$C39,MIN(IF($E39=1,$F39-$I39,$H39)*INDEX(Rates!$C$2:$AP$60,MATCH($B39,Rates!$A$2:$A$60,0),27),Limits!$B$9*Assets!$S39),MIN(Limits!$B$9*Assets!$S39,MAX(0,$F39-SUM($I39:AH39)))),IF($E39=1,$F39-$I39,$H39)*INDEX(Rates!$C$2:$AP$60,MATCH($B39,Rates!$A$2:$A$60,0),27)))</f>
      </c>
      <c r="AJ39" s="2">
        <f>IF($B39="",0,IF($D39=1,IF(28&lt;=$C39,MIN(IF($E39=1,$F39-$I39,$H39)*INDEX(Rates!$C$2:$AP$60,MATCH($B39,Rates!$A$2:$A$60,0),28),Limits!$B$9*Assets!$S39),MIN(Limits!$B$9*Assets!$S39,MAX(0,$F39-SUM($I39:AI39)))),IF($E39=1,$F39-$I39,$H39)*INDEX(Rates!$C$2:$AP$60,MATCH($B39,Rates!$A$2:$A$60,0),28)))</f>
      </c>
      <c r="AK39" s="2">
        <f>IF($B39="",0,IF($D39=1,IF(29&lt;=$C39,MIN(IF($E39=1,$F39-$I39,$H39)*INDEX(Rates!$C$2:$AP$60,MATCH($B39,Rates!$A$2:$A$60,0),29),Limits!$B$9*Assets!$S39),MIN(Limits!$B$9*Assets!$S39,MAX(0,$F39-SUM($I39:AJ39)))),IF($E39=1,$F39-$I39,$H39)*INDEX(Rates!$C$2:$AP$60,MATCH($B39,Rates!$A$2:$A$60,0),29)))</f>
      </c>
      <c r="AL39" s="2">
        <f>IF($B39="",0,IF($D39=1,IF(30&lt;=$C39,MIN(IF($E39=1,$F39-$I39,$H39)*INDEX(Rates!$C$2:$AP$60,MATCH($B39,Rates!$A$2:$A$60,0),30),Limits!$B$9*Assets!$S39),MIN(Limits!$B$9*Assets!$S39,MAX(0,$F39-SUM($I39:AK39)))),IF($E39=1,$F39-$I39,$H39)*INDEX(Rates!$C$2:$AP$60,MATCH($B39,Rates!$A$2:$A$60,0),30)))</f>
      </c>
      <c r="AM39" s="2">
        <f>IF($B39="",0,IF($D39=1,IF(31&lt;=$C39,MIN(IF($E39=1,$F39-$I39,$H39)*INDEX(Rates!$C$2:$AP$60,MATCH($B39,Rates!$A$2:$A$60,0),31),Limits!$B$9*Assets!$S39),MIN(Limits!$B$9*Assets!$S39,MAX(0,$F39-SUM($I39:AL39)))),IF($E39=1,$F39-$I39,$H39)*INDEX(Rates!$C$2:$AP$60,MATCH($B39,Rates!$A$2:$A$60,0),31)))</f>
      </c>
      <c r="AN39" s="2">
        <f>IF($B39="",0,IF($D39=1,IF(32&lt;=$C39,MIN(IF($E39=1,$F39-$I39,$H39)*INDEX(Rates!$C$2:$AP$60,MATCH($B39,Rates!$A$2:$A$60,0),32),Limits!$B$9*Assets!$S39),MIN(Limits!$B$9*Assets!$S39,MAX(0,$F39-SUM($I39:AM39)))),IF($E39=1,$F39-$I39,$H39)*INDEX(Rates!$C$2:$AP$60,MATCH($B39,Rates!$A$2:$A$60,0),32)))</f>
      </c>
      <c r="AO39" s="2">
        <f>IF($B39="",0,IF($D39=1,IF(33&lt;=$C39,MIN(IF($E39=1,$F39-$I39,$H39)*INDEX(Rates!$C$2:$AP$60,MATCH($B39,Rates!$A$2:$A$60,0),33),Limits!$B$9*Assets!$S39),MIN(Limits!$B$9*Assets!$S39,MAX(0,$F39-SUM($I39:AN39)))),IF($E39=1,$F39-$I39,$H39)*INDEX(Rates!$C$2:$AP$60,MATCH($B39,Rates!$A$2:$A$60,0),33)))</f>
      </c>
      <c r="AP39" s="2">
        <f>IF($B39="",0,IF($D39=1,IF(34&lt;=$C39,MIN(IF($E39=1,$F39-$I39,$H39)*INDEX(Rates!$C$2:$AP$60,MATCH($B39,Rates!$A$2:$A$60,0),34),Limits!$B$9*Assets!$S39),MIN(Limits!$B$9*Assets!$S39,MAX(0,$F39-SUM($I39:AO39)))),IF($E39=1,$F39-$I39,$H39)*INDEX(Rates!$C$2:$AP$60,MATCH($B39,Rates!$A$2:$A$60,0),34)))</f>
      </c>
      <c r="AQ39" s="2">
        <f>IF($B39="",0,IF($D39=1,IF(35&lt;=$C39,MIN(IF($E39=1,$F39-$I39,$H39)*INDEX(Rates!$C$2:$AP$60,MATCH($B39,Rates!$A$2:$A$60,0),35),Limits!$B$9*Assets!$S39),MIN(Limits!$B$9*Assets!$S39,MAX(0,$F39-SUM($I39:AP39)))),IF($E39=1,$F39-$I39,$H39)*INDEX(Rates!$C$2:$AP$60,MATCH($B39,Rates!$A$2:$A$60,0),35)))</f>
      </c>
      <c r="AR39" s="2">
        <f>IF($B39="",0,IF($D39=1,IF(36&lt;=$C39,MIN(IF($E39=1,$F39-$I39,$H39)*INDEX(Rates!$C$2:$AP$60,MATCH($B39,Rates!$A$2:$A$60,0),36),Limits!$B$9*Assets!$S39),MIN(Limits!$B$9*Assets!$S39,MAX(0,$F39-SUM($I39:AQ39)))),IF($E39=1,$F39-$I39,$H39)*INDEX(Rates!$C$2:$AP$60,MATCH($B39,Rates!$A$2:$A$60,0),36)))</f>
      </c>
      <c r="AS39" s="2">
        <f>IF($B39="",0,IF($D39=1,IF(37&lt;=$C39,MIN(IF($E39=1,$F39-$I39,$H39)*INDEX(Rates!$C$2:$AP$60,MATCH($B39,Rates!$A$2:$A$60,0),37),Limits!$B$9*Assets!$S39),MIN(Limits!$B$9*Assets!$S39,MAX(0,$F39-SUM($I39:AR39)))),IF($E39=1,$F39-$I39,$H39)*INDEX(Rates!$C$2:$AP$60,MATCH($B39,Rates!$A$2:$A$60,0),37)))</f>
      </c>
      <c r="AT39" s="2">
        <f>IF($B39="",0,IF($D39=1,IF(38&lt;=$C39,MIN(IF($E39=1,$F39-$I39,$H39)*INDEX(Rates!$C$2:$AP$60,MATCH($B39,Rates!$A$2:$A$60,0),38),Limits!$B$9*Assets!$S39),MIN(Limits!$B$9*Assets!$S39,MAX(0,$F39-SUM($I39:AS39)))),IF($E39=1,$F39-$I39,$H39)*INDEX(Rates!$C$2:$AP$60,MATCH($B39,Rates!$A$2:$A$60,0),38)))</f>
      </c>
      <c r="AU39" s="2">
        <f>IF($B39="",0,IF($D39=1,IF(39&lt;=$C39,MIN(IF($E39=1,$F39-$I39,$H39)*INDEX(Rates!$C$2:$AP$60,MATCH($B39,Rates!$A$2:$A$60,0),39),Limits!$B$9*Assets!$S39),MIN(Limits!$B$9*Assets!$S39,MAX(0,$F39-SUM($I39:AT39)))),IF($E39=1,$F39-$I39,$H39)*INDEX(Rates!$C$2:$AP$60,MATCH($B39,Rates!$A$2:$A$60,0),39)))</f>
      </c>
      <c r="AV39" s="2">
        <f>IF($B39="",0,IF($D39=1,IF(40&lt;=$C39,MIN(IF($E39=1,$F39-$I39,$H39)*INDEX(Rates!$C$2:$AP$60,MATCH($B39,Rates!$A$2:$A$60,0),40),Limits!$B$9*Assets!$S39),MIN(Limits!$B$9*Assets!$S39,MAX(0,$F39-SUM($I39:AU39)))),IF($E39=1,$F39-$I39,$H39)*INDEX(Rates!$C$2:$AP$60,MATCH($B39,Rates!$A$2:$A$60,0),40)))</f>
      </c>
    </row>
    <row r="40" spans="1:48" x14ac:dyDescent="0.25">
      <c r="A40">
        <f>IF(Assets!A40="","",Assets!A40)</f>
      </c>
      <c r="B40">
        <f>Assets!AD40</f>
      </c>
      <c r="C40">
        <f>IF(B40="",0,INDEX(Rates!$B$2:$B$60,MATCH(B40,Rates!$A$2:$A$60,0)))</f>
      </c>
      <c r="D40">
        <f>Assets!X40</f>
      </c>
      <c r="E40">
        <f>IF(AND(D40=1,Assets!J40=1,Assets!K40=0),1,0)</f>
      </c>
      <c r="F40">
        <f>Assets!T40</f>
      </c>
      <c r="G40">
        <f>Assets!AF40+Assets!L40</f>
      </c>
      <c r="H40">
        <f>Assets!M40</f>
      </c>
      <c r="I40" s="2">
        <f>IF($B40="",0,IF($D40=1,IF(1&lt;=$C40,MIN($G40+$H40*INDEX(Rates!$C$2:$AP$60,MATCH($B40,Rates!$A$2:$A$60,0),1),Assets!$Z40),MIN($G40+$H40*INDEX(Rates!$C$2:$AP$60,MATCH($B40,Rates!$A$2:$A$60,0),1),Assets!$Z40)),$G40+$H40*INDEX(Rates!$C$2:$AP$60,MATCH($B40,Rates!$A$2:$A$60,0),1)))</f>
      </c>
      <c r="J40" s="2">
        <f>IF($B40="",0,IF($D40=1,IF(2&lt;=$C40,MIN(IF($E40=1,$F40-$I40,$H40)*INDEX(Rates!$C$2:$AP$60,MATCH($B40,Rates!$A$2:$A$60,0),2),Limits!$B$7*Assets!$S40),MIN(Limits!$B$9*Assets!$S40,MAX(0,$F40-SUM($I40:I40)))),IF($E40=1,$F40-$I40,$H40)*INDEX(Rates!$C$2:$AP$60,MATCH($B40,Rates!$A$2:$A$60,0),2)))</f>
      </c>
      <c r="K40" s="2">
        <f>IF($B40="",0,IF($D40=1,IF(3&lt;=$C40,MIN(IF($E40=1,$F40-$I40,$H40)*INDEX(Rates!$C$2:$AP$60,MATCH($B40,Rates!$A$2:$A$60,0),3),Limits!$B$8*Assets!$S40),MIN(Limits!$B$9*Assets!$S40,MAX(0,$F40-SUM($I40:J40)))),IF($E40=1,$F40-$I40,$H40)*INDEX(Rates!$C$2:$AP$60,MATCH($B40,Rates!$A$2:$A$60,0),3)))</f>
      </c>
      <c r="L40" s="2">
        <f>IF($B40="",0,IF($D40=1,IF(4&lt;=$C40,MIN(IF($E40=1,$F40-$I40,$H40)*INDEX(Rates!$C$2:$AP$60,MATCH($B40,Rates!$A$2:$A$60,0),4),Limits!$B$9*Assets!$S40),MIN(Limits!$B$9*Assets!$S40,MAX(0,$F40-SUM($I40:K40)))),IF($E40=1,$F40-$I40,$H40)*INDEX(Rates!$C$2:$AP$60,MATCH($B40,Rates!$A$2:$A$60,0),4)))</f>
      </c>
      <c r="M40" s="2">
        <f>IF($B40="",0,IF($D40=1,IF(5&lt;=$C40,MIN(IF($E40=1,$F40-$I40,$H40)*INDEX(Rates!$C$2:$AP$60,MATCH($B40,Rates!$A$2:$A$60,0),5),Limits!$B$9*Assets!$S40),MIN(Limits!$B$9*Assets!$S40,MAX(0,$F40-SUM($I40:L40)))),IF($E40=1,$F40-$I40,$H40)*INDEX(Rates!$C$2:$AP$60,MATCH($B40,Rates!$A$2:$A$60,0),5)))</f>
      </c>
      <c r="N40" s="2">
        <f>IF($B40="",0,IF($D40=1,IF(6&lt;=$C40,MIN(IF($E40=1,$F40-$I40,$H40)*INDEX(Rates!$C$2:$AP$60,MATCH($B40,Rates!$A$2:$A$60,0),6),Limits!$B$9*Assets!$S40),MIN(Limits!$B$9*Assets!$S40,MAX(0,$F40-SUM($I40:M40)))),IF($E40=1,$F40-$I40,$H40)*INDEX(Rates!$C$2:$AP$60,MATCH($B40,Rates!$A$2:$A$60,0),6)))</f>
      </c>
      <c r="O40" s="2">
        <f>IF($B40="",0,IF($D40=1,IF(7&lt;=$C40,MIN(IF($E40=1,$F40-$I40,$H40)*INDEX(Rates!$C$2:$AP$60,MATCH($B40,Rates!$A$2:$A$60,0),7),Limits!$B$9*Assets!$S40),MIN(Limits!$B$9*Assets!$S40,MAX(0,$F40-SUM($I40:N40)))),IF($E40=1,$F40-$I40,$H40)*INDEX(Rates!$C$2:$AP$60,MATCH($B40,Rates!$A$2:$A$60,0),7)))</f>
      </c>
      <c r="P40" s="2">
        <f>IF($B40="",0,IF($D40=1,IF(8&lt;=$C40,MIN(IF($E40=1,$F40-$I40,$H40)*INDEX(Rates!$C$2:$AP$60,MATCH($B40,Rates!$A$2:$A$60,0),8),Limits!$B$9*Assets!$S40),MIN(Limits!$B$9*Assets!$S40,MAX(0,$F40-SUM($I40:O40)))),IF($E40=1,$F40-$I40,$H40)*INDEX(Rates!$C$2:$AP$60,MATCH($B40,Rates!$A$2:$A$60,0),8)))</f>
      </c>
      <c r="Q40" s="2">
        <f>IF($B40="",0,IF($D40=1,IF(9&lt;=$C40,MIN(IF($E40=1,$F40-$I40,$H40)*INDEX(Rates!$C$2:$AP$60,MATCH($B40,Rates!$A$2:$A$60,0),9),Limits!$B$9*Assets!$S40),MIN(Limits!$B$9*Assets!$S40,MAX(0,$F40-SUM($I40:P40)))),IF($E40=1,$F40-$I40,$H40)*INDEX(Rates!$C$2:$AP$60,MATCH($B40,Rates!$A$2:$A$60,0),9)))</f>
      </c>
      <c r="R40" s="2">
        <f>IF($B40="",0,IF($D40=1,IF(10&lt;=$C40,MIN(IF($E40=1,$F40-$I40,$H40)*INDEX(Rates!$C$2:$AP$60,MATCH($B40,Rates!$A$2:$A$60,0),10),Limits!$B$9*Assets!$S40),MIN(Limits!$B$9*Assets!$S40,MAX(0,$F40-SUM($I40:Q40)))),IF($E40=1,$F40-$I40,$H40)*INDEX(Rates!$C$2:$AP$60,MATCH($B40,Rates!$A$2:$A$60,0),10)))</f>
      </c>
      <c r="S40" s="2">
        <f>IF($B40="",0,IF($D40=1,IF(11&lt;=$C40,MIN(IF($E40=1,$F40-$I40,$H40)*INDEX(Rates!$C$2:$AP$60,MATCH($B40,Rates!$A$2:$A$60,0),11),Limits!$B$9*Assets!$S40),MIN(Limits!$B$9*Assets!$S40,MAX(0,$F40-SUM($I40:R40)))),IF($E40=1,$F40-$I40,$H40)*INDEX(Rates!$C$2:$AP$60,MATCH($B40,Rates!$A$2:$A$60,0),11)))</f>
      </c>
      <c r="T40" s="2">
        <f>IF($B40="",0,IF($D40=1,IF(12&lt;=$C40,MIN(IF($E40=1,$F40-$I40,$H40)*INDEX(Rates!$C$2:$AP$60,MATCH($B40,Rates!$A$2:$A$60,0),12),Limits!$B$9*Assets!$S40),MIN(Limits!$B$9*Assets!$S40,MAX(0,$F40-SUM($I40:S40)))),IF($E40=1,$F40-$I40,$H40)*INDEX(Rates!$C$2:$AP$60,MATCH($B40,Rates!$A$2:$A$60,0),12)))</f>
      </c>
      <c r="U40" s="2">
        <f>IF($B40="",0,IF($D40=1,IF(13&lt;=$C40,MIN(IF($E40=1,$F40-$I40,$H40)*INDEX(Rates!$C$2:$AP$60,MATCH($B40,Rates!$A$2:$A$60,0),13),Limits!$B$9*Assets!$S40),MIN(Limits!$B$9*Assets!$S40,MAX(0,$F40-SUM($I40:T40)))),IF($E40=1,$F40-$I40,$H40)*INDEX(Rates!$C$2:$AP$60,MATCH($B40,Rates!$A$2:$A$60,0),13)))</f>
      </c>
      <c r="V40" s="2">
        <f>IF($B40="",0,IF($D40=1,IF(14&lt;=$C40,MIN(IF($E40=1,$F40-$I40,$H40)*INDEX(Rates!$C$2:$AP$60,MATCH($B40,Rates!$A$2:$A$60,0),14),Limits!$B$9*Assets!$S40),MIN(Limits!$B$9*Assets!$S40,MAX(0,$F40-SUM($I40:U40)))),IF($E40=1,$F40-$I40,$H40)*INDEX(Rates!$C$2:$AP$60,MATCH($B40,Rates!$A$2:$A$60,0),14)))</f>
      </c>
      <c r="W40" s="2">
        <f>IF($B40="",0,IF($D40=1,IF(15&lt;=$C40,MIN(IF($E40=1,$F40-$I40,$H40)*INDEX(Rates!$C$2:$AP$60,MATCH($B40,Rates!$A$2:$A$60,0),15),Limits!$B$9*Assets!$S40),MIN(Limits!$B$9*Assets!$S40,MAX(0,$F40-SUM($I40:V40)))),IF($E40=1,$F40-$I40,$H40)*INDEX(Rates!$C$2:$AP$60,MATCH($B40,Rates!$A$2:$A$60,0),15)))</f>
      </c>
      <c r="X40" s="2">
        <f>IF($B40="",0,IF($D40=1,IF(16&lt;=$C40,MIN(IF($E40=1,$F40-$I40,$H40)*INDEX(Rates!$C$2:$AP$60,MATCH($B40,Rates!$A$2:$A$60,0),16),Limits!$B$9*Assets!$S40),MIN(Limits!$B$9*Assets!$S40,MAX(0,$F40-SUM($I40:W40)))),IF($E40=1,$F40-$I40,$H40)*INDEX(Rates!$C$2:$AP$60,MATCH($B40,Rates!$A$2:$A$60,0),16)))</f>
      </c>
      <c r="Y40" s="2">
        <f>IF($B40="",0,IF($D40=1,IF(17&lt;=$C40,MIN(IF($E40=1,$F40-$I40,$H40)*INDEX(Rates!$C$2:$AP$60,MATCH($B40,Rates!$A$2:$A$60,0),17),Limits!$B$9*Assets!$S40),MIN(Limits!$B$9*Assets!$S40,MAX(0,$F40-SUM($I40:X40)))),IF($E40=1,$F40-$I40,$H40)*INDEX(Rates!$C$2:$AP$60,MATCH($B40,Rates!$A$2:$A$60,0),17)))</f>
      </c>
      <c r="Z40" s="2">
        <f>IF($B40="",0,IF($D40=1,IF(18&lt;=$C40,MIN(IF($E40=1,$F40-$I40,$H40)*INDEX(Rates!$C$2:$AP$60,MATCH($B40,Rates!$A$2:$A$60,0),18),Limits!$B$9*Assets!$S40),MIN(Limits!$B$9*Assets!$S40,MAX(0,$F40-SUM($I40:Y40)))),IF($E40=1,$F40-$I40,$H40)*INDEX(Rates!$C$2:$AP$60,MATCH($B40,Rates!$A$2:$A$60,0),18)))</f>
      </c>
      <c r="AA40" s="2">
        <f>IF($B40="",0,IF($D40=1,IF(19&lt;=$C40,MIN(IF($E40=1,$F40-$I40,$H40)*INDEX(Rates!$C$2:$AP$60,MATCH($B40,Rates!$A$2:$A$60,0),19),Limits!$B$9*Assets!$S40),MIN(Limits!$B$9*Assets!$S40,MAX(0,$F40-SUM($I40:Z40)))),IF($E40=1,$F40-$I40,$H40)*INDEX(Rates!$C$2:$AP$60,MATCH($B40,Rates!$A$2:$A$60,0),19)))</f>
      </c>
      <c r="AB40" s="2">
        <f>IF($B40="",0,IF($D40=1,IF(20&lt;=$C40,MIN(IF($E40=1,$F40-$I40,$H40)*INDEX(Rates!$C$2:$AP$60,MATCH($B40,Rates!$A$2:$A$60,0),20),Limits!$B$9*Assets!$S40),MIN(Limits!$B$9*Assets!$S40,MAX(0,$F40-SUM($I40:AA40)))),IF($E40=1,$F40-$I40,$H40)*INDEX(Rates!$C$2:$AP$60,MATCH($B40,Rates!$A$2:$A$60,0),20)))</f>
      </c>
      <c r="AC40" s="2">
        <f>IF($B40="",0,IF($D40=1,IF(21&lt;=$C40,MIN(IF($E40=1,$F40-$I40,$H40)*INDEX(Rates!$C$2:$AP$60,MATCH($B40,Rates!$A$2:$A$60,0),21),Limits!$B$9*Assets!$S40),MIN(Limits!$B$9*Assets!$S40,MAX(0,$F40-SUM($I40:AB40)))),IF($E40=1,$F40-$I40,$H40)*INDEX(Rates!$C$2:$AP$60,MATCH($B40,Rates!$A$2:$A$60,0),21)))</f>
      </c>
      <c r="AD40" s="2">
        <f>IF($B40="",0,IF($D40=1,IF(22&lt;=$C40,MIN(IF($E40=1,$F40-$I40,$H40)*INDEX(Rates!$C$2:$AP$60,MATCH($B40,Rates!$A$2:$A$60,0),22),Limits!$B$9*Assets!$S40),MIN(Limits!$B$9*Assets!$S40,MAX(0,$F40-SUM($I40:AC40)))),IF($E40=1,$F40-$I40,$H40)*INDEX(Rates!$C$2:$AP$60,MATCH($B40,Rates!$A$2:$A$60,0),22)))</f>
      </c>
      <c r="AE40" s="2">
        <f>IF($B40="",0,IF($D40=1,IF(23&lt;=$C40,MIN(IF($E40=1,$F40-$I40,$H40)*INDEX(Rates!$C$2:$AP$60,MATCH($B40,Rates!$A$2:$A$60,0),23),Limits!$B$9*Assets!$S40),MIN(Limits!$B$9*Assets!$S40,MAX(0,$F40-SUM($I40:AD40)))),IF($E40=1,$F40-$I40,$H40)*INDEX(Rates!$C$2:$AP$60,MATCH($B40,Rates!$A$2:$A$60,0),23)))</f>
      </c>
      <c r="AF40" s="2">
        <f>IF($B40="",0,IF($D40=1,IF(24&lt;=$C40,MIN(IF($E40=1,$F40-$I40,$H40)*INDEX(Rates!$C$2:$AP$60,MATCH($B40,Rates!$A$2:$A$60,0),24),Limits!$B$9*Assets!$S40),MIN(Limits!$B$9*Assets!$S40,MAX(0,$F40-SUM($I40:AE40)))),IF($E40=1,$F40-$I40,$H40)*INDEX(Rates!$C$2:$AP$60,MATCH($B40,Rates!$A$2:$A$60,0),24)))</f>
      </c>
      <c r="AG40" s="2">
        <f>IF($B40="",0,IF($D40=1,IF(25&lt;=$C40,MIN(IF($E40=1,$F40-$I40,$H40)*INDEX(Rates!$C$2:$AP$60,MATCH($B40,Rates!$A$2:$A$60,0),25),Limits!$B$9*Assets!$S40),MIN(Limits!$B$9*Assets!$S40,MAX(0,$F40-SUM($I40:AF40)))),IF($E40=1,$F40-$I40,$H40)*INDEX(Rates!$C$2:$AP$60,MATCH($B40,Rates!$A$2:$A$60,0),25)))</f>
      </c>
      <c r="AH40" s="2">
        <f>IF($B40="",0,IF($D40=1,IF(26&lt;=$C40,MIN(IF($E40=1,$F40-$I40,$H40)*INDEX(Rates!$C$2:$AP$60,MATCH($B40,Rates!$A$2:$A$60,0),26),Limits!$B$9*Assets!$S40),MIN(Limits!$B$9*Assets!$S40,MAX(0,$F40-SUM($I40:AG40)))),IF($E40=1,$F40-$I40,$H40)*INDEX(Rates!$C$2:$AP$60,MATCH($B40,Rates!$A$2:$A$60,0),26)))</f>
      </c>
      <c r="AI40" s="2">
        <f>IF($B40="",0,IF($D40=1,IF(27&lt;=$C40,MIN(IF($E40=1,$F40-$I40,$H40)*INDEX(Rates!$C$2:$AP$60,MATCH($B40,Rates!$A$2:$A$60,0),27),Limits!$B$9*Assets!$S40),MIN(Limits!$B$9*Assets!$S40,MAX(0,$F40-SUM($I40:AH40)))),IF($E40=1,$F40-$I40,$H40)*INDEX(Rates!$C$2:$AP$60,MATCH($B40,Rates!$A$2:$A$60,0),27)))</f>
      </c>
      <c r="AJ40" s="2">
        <f>IF($B40="",0,IF($D40=1,IF(28&lt;=$C40,MIN(IF($E40=1,$F40-$I40,$H40)*INDEX(Rates!$C$2:$AP$60,MATCH($B40,Rates!$A$2:$A$60,0),28),Limits!$B$9*Assets!$S40),MIN(Limits!$B$9*Assets!$S40,MAX(0,$F40-SUM($I40:AI40)))),IF($E40=1,$F40-$I40,$H40)*INDEX(Rates!$C$2:$AP$60,MATCH($B40,Rates!$A$2:$A$60,0),28)))</f>
      </c>
      <c r="AK40" s="2">
        <f>IF($B40="",0,IF($D40=1,IF(29&lt;=$C40,MIN(IF($E40=1,$F40-$I40,$H40)*INDEX(Rates!$C$2:$AP$60,MATCH($B40,Rates!$A$2:$A$60,0),29),Limits!$B$9*Assets!$S40),MIN(Limits!$B$9*Assets!$S40,MAX(0,$F40-SUM($I40:AJ40)))),IF($E40=1,$F40-$I40,$H40)*INDEX(Rates!$C$2:$AP$60,MATCH($B40,Rates!$A$2:$A$60,0),29)))</f>
      </c>
      <c r="AL40" s="2">
        <f>IF($B40="",0,IF($D40=1,IF(30&lt;=$C40,MIN(IF($E40=1,$F40-$I40,$H40)*INDEX(Rates!$C$2:$AP$60,MATCH($B40,Rates!$A$2:$A$60,0),30),Limits!$B$9*Assets!$S40),MIN(Limits!$B$9*Assets!$S40,MAX(0,$F40-SUM($I40:AK40)))),IF($E40=1,$F40-$I40,$H40)*INDEX(Rates!$C$2:$AP$60,MATCH($B40,Rates!$A$2:$A$60,0),30)))</f>
      </c>
      <c r="AM40" s="2">
        <f>IF($B40="",0,IF($D40=1,IF(31&lt;=$C40,MIN(IF($E40=1,$F40-$I40,$H40)*INDEX(Rates!$C$2:$AP$60,MATCH($B40,Rates!$A$2:$A$60,0),31),Limits!$B$9*Assets!$S40),MIN(Limits!$B$9*Assets!$S40,MAX(0,$F40-SUM($I40:AL40)))),IF($E40=1,$F40-$I40,$H40)*INDEX(Rates!$C$2:$AP$60,MATCH($B40,Rates!$A$2:$A$60,0),31)))</f>
      </c>
      <c r="AN40" s="2">
        <f>IF($B40="",0,IF($D40=1,IF(32&lt;=$C40,MIN(IF($E40=1,$F40-$I40,$H40)*INDEX(Rates!$C$2:$AP$60,MATCH($B40,Rates!$A$2:$A$60,0),32),Limits!$B$9*Assets!$S40),MIN(Limits!$B$9*Assets!$S40,MAX(0,$F40-SUM($I40:AM40)))),IF($E40=1,$F40-$I40,$H40)*INDEX(Rates!$C$2:$AP$60,MATCH($B40,Rates!$A$2:$A$60,0),32)))</f>
      </c>
      <c r="AO40" s="2">
        <f>IF($B40="",0,IF($D40=1,IF(33&lt;=$C40,MIN(IF($E40=1,$F40-$I40,$H40)*INDEX(Rates!$C$2:$AP$60,MATCH($B40,Rates!$A$2:$A$60,0),33),Limits!$B$9*Assets!$S40),MIN(Limits!$B$9*Assets!$S40,MAX(0,$F40-SUM($I40:AN40)))),IF($E40=1,$F40-$I40,$H40)*INDEX(Rates!$C$2:$AP$60,MATCH($B40,Rates!$A$2:$A$60,0),33)))</f>
      </c>
      <c r="AP40" s="2">
        <f>IF($B40="",0,IF($D40=1,IF(34&lt;=$C40,MIN(IF($E40=1,$F40-$I40,$H40)*INDEX(Rates!$C$2:$AP$60,MATCH($B40,Rates!$A$2:$A$60,0),34),Limits!$B$9*Assets!$S40),MIN(Limits!$B$9*Assets!$S40,MAX(0,$F40-SUM($I40:AO40)))),IF($E40=1,$F40-$I40,$H40)*INDEX(Rates!$C$2:$AP$60,MATCH($B40,Rates!$A$2:$A$60,0),34)))</f>
      </c>
      <c r="AQ40" s="2">
        <f>IF($B40="",0,IF($D40=1,IF(35&lt;=$C40,MIN(IF($E40=1,$F40-$I40,$H40)*INDEX(Rates!$C$2:$AP$60,MATCH($B40,Rates!$A$2:$A$60,0),35),Limits!$B$9*Assets!$S40),MIN(Limits!$B$9*Assets!$S40,MAX(0,$F40-SUM($I40:AP40)))),IF($E40=1,$F40-$I40,$H40)*INDEX(Rates!$C$2:$AP$60,MATCH($B40,Rates!$A$2:$A$60,0),35)))</f>
      </c>
      <c r="AR40" s="2">
        <f>IF($B40="",0,IF($D40=1,IF(36&lt;=$C40,MIN(IF($E40=1,$F40-$I40,$H40)*INDEX(Rates!$C$2:$AP$60,MATCH($B40,Rates!$A$2:$A$60,0),36),Limits!$B$9*Assets!$S40),MIN(Limits!$B$9*Assets!$S40,MAX(0,$F40-SUM($I40:AQ40)))),IF($E40=1,$F40-$I40,$H40)*INDEX(Rates!$C$2:$AP$60,MATCH($B40,Rates!$A$2:$A$60,0),36)))</f>
      </c>
      <c r="AS40" s="2">
        <f>IF($B40="",0,IF($D40=1,IF(37&lt;=$C40,MIN(IF($E40=1,$F40-$I40,$H40)*INDEX(Rates!$C$2:$AP$60,MATCH($B40,Rates!$A$2:$A$60,0),37),Limits!$B$9*Assets!$S40),MIN(Limits!$B$9*Assets!$S40,MAX(0,$F40-SUM($I40:AR40)))),IF($E40=1,$F40-$I40,$H40)*INDEX(Rates!$C$2:$AP$60,MATCH($B40,Rates!$A$2:$A$60,0),37)))</f>
      </c>
      <c r="AT40" s="2">
        <f>IF($B40="",0,IF($D40=1,IF(38&lt;=$C40,MIN(IF($E40=1,$F40-$I40,$H40)*INDEX(Rates!$C$2:$AP$60,MATCH($B40,Rates!$A$2:$A$60,0),38),Limits!$B$9*Assets!$S40),MIN(Limits!$B$9*Assets!$S40,MAX(0,$F40-SUM($I40:AS40)))),IF($E40=1,$F40-$I40,$H40)*INDEX(Rates!$C$2:$AP$60,MATCH($B40,Rates!$A$2:$A$60,0),38)))</f>
      </c>
      <c r="AU40" s="2">
        <f>IF($B40="",0,IF($D40=1,IF(39&lt;=$C40,MIN(IF($E40=1,$F40-$I40,$H40)*INDEX(Rates!$C$2:$AP$60,MATCH($B40,Rates!$A$2:$A$60,0),39),Limits!$B$9*Assets!$S40),MIN(Limits!$B$9*Assets!$S40,MAX(0,$F40-SUM($I40:AT40)))),IF($E40=1,$F40-$I40,$H40)*INDEX(Rates!$C$2:$AP$60,MATCH($B40,Rates!$A$2:$A$60,0),39)))</f>
      </c>
      <c r="AV40" s="2">
        <f>IF($B40="",0,IF($D40=1,IF(40&lt;=$C40,MIN(IF($E40=1,$F40-$I40,$H40)*INDEX(Rates!$C$2:$AP$60,MATCH($B40,Rates!$A$2:$A$60,0),40),Limits!$B$9*Assets!$S40),MIN(Limits!$B$9*Assets!$S40,MAX(0,$F40-SUM($I40:AU40)))),IF($E40=1,$F40-$I40,$H40)*INDEX(Rates!$C$2:$AP$60,MATCH($B40,Rates!$A$2:$A$60,0),40)))</f>
      </c>
    </row>
    <row r="41" spans="1:48" x14ac:dyDescent="0.25">
      <c r="A41">
        <f>IF(Assets!A41="","",Assets!A41)</f>
      </c>
      <c r="B41">
        <f>Assets!AD41</f>
      </c>
      <c r="C41">
        <f>IF(B41="",0,INDEX(Rates!$B$2:$B$60,MATCH(B41,Rates!$A$2:$A$60,0)))</f>
      </c>
      <c r="D41">
        <f>Assets!X41</f>
      </c>
      <c r="E41">
        <f>IF(AND(D41=1,Assets!J41=1,Assets!K41=0),1,0)</f>
      </c>
      <c r="F41">
        <f>Assets!T41</f>
      </c>
      <c r="G41">
        <f>Assets!AF41+Assets!L41</f>
      </c>
      <c r="H41">
        <f>Assets!M41</f>
      </c>
      <c r="I41" s="2">
        <f>IF($B41="",0,IF($D41=1,IF(1&lt;=$C41,MIN($G41+$H41*INDEX(Rates!$C$2:$AP$60,MATCH($B41,Rates!$A$2:$A$60,0),1),Assets!$Z41),MIN($G41+$H41*INDEX(Rates!$C$2:$AP$60,MATCH($B41,Rates!$A$2:$A$60,0),1),Assets!$Z41)),$G41+$H41*INDEX(Rates!$C$2:$AP$60,MATCH($B41,Rates!$A$2:$A$60,0),1)))</f>
      </c>
      <c r="J41" s="2">
        <f>IF($B41="",0,IF($D41=1,IF(2&lt;=$C41,MIN(IF($E41=1,$F41-$I41,$H41)*INDEX(Rates!$C$2:$AP$60,MATCH($B41,Rates!$A$2:$A$60,0),2),Limits!$B$7*Assets!$S41),MIN(Limits!$B$9*Assets!$S41,MAX(0,$F41-SUM($I41:I41)))),IF($E41=1,$F41-$I41,$H41)*INDEX(Rates!$C$2:$AP$60,MATCH($B41,Rates!$A$2:$A$60,0),2)))</f>
      </c>
      <c r="K41" s="2">
        <f>IF($B41="",0,IF($D41=1,IF(3&lt;=$C41,MIN(IF($E41=1,$F41-$I41,$H41)*INDEX(Rates!$C$2:$AP$60,MATCH($B41,Rates!$A$2:$A$60,0),3),Limits!$B$8*Assets!$S41),MIN(Limits!$B$9*Assets!$S41,MAX(0,$F41-SUM($I41:J41)))),IF($E41=1,$F41-$I41,$H41)*INDEX(Rates!$C$2:$AP$60,MATCH($B41,Rates!$A$2:$A$60,0),3)))</f>
      </c>
      <c r="L41" s="2">
        <f>IF($B41="",0,IF($D41=1,IF(4&lt;=$C41,MIN(IF($E41=1,$F41-$I41,$H41)*INDEX(Rates!$C$2:$AP$60,MATCH($B41,Rates!$A$2:$A$60,0),4),Limits!$B$9*Assets!$S41),MIN(Limits!$B$9*Assets!$S41,MAX(0,$F41-SUM($I41:K41)))),IF($E41=1,$F41-$I41,$H41)*INDEX(Rates!$C$2:$AP$60,MATCH($B41,Rates!$A$2:$A$60,0),4)))</f>
      </c>
      <c r="M41" s="2">
        <f>IF($B41="",0,IF($D41=1,IF(5&lt;=$C41,MIN(IF($E41=1,$F41-$I41,$H41)*INDEX(Rates!$C$2:$AP$60,MATCH($B41,Rates!$A$2:$A$60,0),5),Limits!$B$9*Assets!$S41),MIN(Limits!$B$9*Assets!$S41,MAX(0,$F41-SUM($I41:L41)))),IF($E41=1,$F41-$I41,$H41)*INDEX(Rates!$C$2:$AP$60,MATCH($B41,Rates!$A$2:$A$60,0),5)))</f>
      </c>
      <c r="N41" s="2">
        <f>IF($B41="",0,IF($D41=1,IF(6&lt;=$C41,MIN(IF($E41=1,$F41-$I41,$H41)*INDEX(Rates!$C$2:$AP$60,MATCH($B41,Rates!$A$2:$A$60,0),6),Limits!$B$9*Assets!$S41),MIN(Limits!$B$9*Assets!$S41,MAX(0,$F41-SUM($I41:M41)))),IF($E41=1,$F41-$I41,$H41)*INDEX(Rates!$C$2:$AP$60,MATCH($B41,Rates!$A$2:$A$60,0),6)))</f>
      </c>
      <c r="O41" s="2">
        <f>IF($B41="",0,IF($D41=1,IF(7&lt;=$C41,MIN(IF($E41=1,$F41-$I41,$H41)*INDEX(Rates!$C$2:$AP$60,MATCH($B41,Rates!$A$2:$A$60,0),7),Limits!$B$9*Assets!$S41),MIN(Limits!$B$9*Assets!$S41,MAX(0,$F41-SUM($I41:N41)))),IF($E41=1,$F41-$I41,$H41)*INDEX(Rates!$C$2:$AP$60,MATCH($B41,Rates!$A$2:$A$60,0),7)))</f>
      </c>
      <c r="P41" s="2">
        <f>IF($B41="",0,IF($D41=1,IF(8&lt;=$C41,MIN(IF($E41=1,$F41-$I41,$H41)*INDEX(Rates!$C$2:$AP$60,MATCH($B41,Rates!$A$2:$A$60,0),8),Limits!$B$9*Assets!$S41),MIN(Limits!$B$9*Assets!$S41,MAX(0,$F41-SUM($I41:O41)))),IF($E41=1,$F41-$I41,$H41)*INDEX(Rates!$C$2:$AP$60,MATCH($B41,Rates!$A$2:$A$60,0),8)))</f>
      </c>
      <c r="Q41" s="2">
        <f>IF($B41="",0,IF($D41=1,IF(9&lt;=$C41,MIN(IF($E41=1,$F41-$I41,$H41)*INDEX(Rates!$C$2:$AP$60,MATCH($B41,Rates!$A$2:$A$60,0),9),Limits!$B$9*Assets!$S41),MIN(Limits!$B$9*Assets!$S41,MAX(0,$F41-SUM($I41:P41)))),IF($E41=1,$F41-$I41,$H41)*INDEX(Rates!$C$2:$AP$60,MATCH($B41,Rates!$A$2:$A$60,0),9)))</f>
      </c>
      <c r="R41" s="2">
        <f>IF($B41="",0,IF($D41=1,IF(10&lt;=$C41,MIN(IF($E41=1,$F41-$I41,$H41)*INDEX(Rates!$C$2:$AP$60,MATCH($B41,Rates!$A$2:$A$60,0),10),Limits!$B$9*Assets!$S41),MIN(Limits!$B$9*Assets!$S41,MAX(0,$F41-SUM($I41:Q41)))),IF($E41=1,$F41-$I41,$H41)*INDEX(Rates!$C$2:$AP$60,MATCH($B41,Rates!$A$2:$A$60,0),10)))</f>
      </c>
      <c r="S41" s="2">
        <f>IF($B41="",0,IF($D41=1,IF(11&lt;=$C41,MIN(IF($E41=1,$F41-$I41,$H41)*INDEX(Rates!$C$2:$AP$60,MATCH($B41,Rates!$A$2:$A$60,0),11),Limits!$B$9*Assets!$S41),MIN(Limits!$B$9*Assets!$S41,MAX(0,$F41-SUM($I41:R41)))),IF($E41=1,$F41-$I41,$H41)*INDEX(Rates!$C$2:$AP$60,MATCH($B41,Rates!$A$2:$A$60,0),11)))</f>
      </c>
      <c r="T41" s="2">
        <f>IF($B41="",0,IF($D41=1,IF(12&lt;=$C41,MIN(IF($E41=1,$F41-$I41,$H41)*INDEX(Rates!$C$2:$AP$60,MATCH($B41,Rates!$A$2:$A$60,0),12),Limits!$B$9*Assets!$S41),MIN(Limits!$B$9*Assets!$S41,MAX(0,$F41-SUM($I41:S41)))),IF($E41=1,$F41-$I41,$H41)*INDEX(Rates!$C$2:$AP$60,MATCH($B41,Rates!$A$2:$A$60,0),12)))</f>
      </c>
      <c r="U41" s="2">
        <f>IF($B41="",0,IF($D41=1,IF(13&lt;=$C41,MIN(IF($E41=1,$F41-$I41,$H41)*INDEX(Rates!$C$2:$AP$60,MATCH($B41,Rates!$A$2:$A$60,0),13),Limits!$B$9*Assets!$S41),MIN(Limits!$B$9*Assets!$S41,MAX(0,$F41-SUM($I41:T41)))),IF($E41=1,$F41-$I41,$H41)*INDEX(Rates!$C$2:$AP$60,MATCH($B41,Rates!$A$2:$A$60,0),13)))</f>
      </c>
      <c r="V41" s="2">
        <f>IF($B41="",0,IF($D41=1,IF(14&lt;=$C41,MIN(IF($E41=1,$F41-$I41,$H41)*INDEX(Rates!$C$2:$AP$60,MATCH($B41,Rates!$A$2:$A$60,0),14),Limits!$B$9*Assets!$S41),MIN(Limits!$B$9*Assets!$S41,MAX(0,$F41-SUM($I41:U41)))),IF($E41=1,$F41-$I41,$H41)*INDEX(Rates!$C$2:$AP$60,MATCH($B41,Rates!$A$2:$A$60,0),14)))</f>
      </c>
      <c r="W41" s="2">
        <f>IF($B41="",0,IF($D41=1,IF(15&lt;=$C41,MIN(IF($E41=1,$F41-$I41,$H41)*INDEX(Rates!$C$2:$AP$60,MATCH($B41,Rates!$A$2:$A$60,0),15),Limits!$B$9*Assets!$S41),MIN(Limits!$B$9*Assets!$S41,MAX(0,$F41-SUM($I41:V41)))),IF($E41=1,$F41-$I41,$H41)*INDEX(Rates!$C$2:$AP$60,MATCH($B41,Rates!$A$2:$A$60,0),15)))</f>
      </c>
      <c r="X41" s="2">
        <f>IF($B41="",0,IF($D41=1,IF(16&lt;=$C41,MIN(IF($E41=1,$F41-$I41,$H41)*INDEX(Rates!$C$2:$AP$60,MATCH($B41,Rates!$A$2:$A$60,0),16),Limits!$B$9*Assets!$S41),MIN(Limits!$B$9*Assets!$S41,MAX(0,$F41-SUM($I41:W41)))),IF($E41=1,$F41-$I41,$H41)*INDEX(Rates!$C$2:$AP$60,MATCH($B41,Rates!$A$2:$A$60,0),16)))</f>
      </c>
      <c r="Y41" s="2">
        <f>IF($B41="",0,IF($D41=1,IF(17&lt;=$C41,MIN(IF($E41=1,$F41-$I41,$H41)*INDEX(Rates!$C$2:$AP$60,MATCH($B41,Rates!$A$2:$A$60,0),17),Limits!$B$9*Assets!$S41),MIN(Limits!$B$9*Assets!$S41,MAX(0,$F41-SUM($I41:X41)))),IF($E41=1,$F41-$I41,$H41)*INDEX(Rates!$C$2:$AP$60,MATCH($B41,Rates!$A$2:$A$60,0),17)))</f>
      </c>
      <c r="Z41" s="2">
        <f>IF($B41="",0,IF($D41=1,IF(18&lt;=$C41,MIN(IF($E41=1,$F41-$I41,$H41)*INDEX(Rates!$C$2:$AP$60,MATCH($B41,Rates!$A$2:$A$60,0),18),Limits!$B$9*Assets!$S41),MIN(Limits!$B$9*Assets!$S41,MAX(0,$F41-SUM($I41:Y41)))),IF($E41=1,$F41-$I41,$H41)*INDEX(Rates!$C$2:$AP$60,MATCH($B41,Rates!$A$2:$A$60,0),18)))</f>
      </c>
      <c r="AA41" s="2">
        <f>IF($B41="",0,IF($D41=1,IF(19&lt;=$C41,MIN(IF($E41=1,$F41-$I41,$H41)*INDEX(Rates!$C$2:$AP$60,MATCH($B41,Rates!$A$2:$A$60,0),19),Limits!$B$9*Assets!$S41),MIN(Limits!$B$9*Assets!$S41,MAX(0,$F41-SUM($I41:Z41)))),IF($E41=1,$F41-$I41,$H41)*INDEX(Rates!$C$2:$AP$60,MATCH($B41,Rates!$A$2:$A$60,0),19)))</f>
      </c>
      <c r="AB41" s="2">
        <f>IF($B41="",0,IF($D41=1,IF(20&lt;=$C41,MIN(IF($E41=1,$F41-$I41,$H41)*INDEX(Rates!$C$2:$AP$60,MATCH($B41,Rates!$A$2:$A$60,0),20),Limits!$B$9*Assets!$S41),MIN(Limits!$B$9*Assets!$S41,MAX(0,$F41-SUM($I41:AA41)))),IF($E41=1,$F41-$I41,$H41)*INDEX(Rates!$C$2:$AP$60,MATCH($B41,Rates!$A$2:$A$60,0),20)))</f>
      </c>
      <c r="AC41" s="2">
        <f>IF($B41="",0,IF($D41=1,IF(21&lt;=$C41,MIN(IF($E41=1,$F41-$I41,$H41)*INDEX(Rates!$C$2:$AP$60,MATCH($B41,Rates!$A$2:$A$60,0),21),Limits!$B$9*Assets!$S41),MIN(Limits!$B$9*Assets!$S41,MAX(0,$F41-SUM($I41:AB41)))),IF($E41=1,$F41-$I41,$H41)*INDEX(Rates!$C$2:$AP$60,MATCH($B41,Rates!$A$2:$A$60,0),21)))</f>
      </c>
      <c r="AD41" s="2">
        <f>IF($B41="",0,IF($D41=1,IF(22&lt;=$C41,MIN(IF($E41=1,$F41-$I41,$H41)*INDEX(Rates!$C$2:$AP$60,MATCH($B41,Rates!$A$2:$A$60,0),22),Limits!$B$9*Assets!$S41),MIN(Limits!$B$9*Assets!$S41,MAX(0,$F41-SUM($I41:AC41)))),IF($E41=1,$F41-$I41,$H41)*INDEX(Rates!$C$2:$AP$60,MATCH($B41,Rates!$A$2:$A$60,0),22)))</f>
      </c>
      <c r="AE41" s="2">
        <f>IF($B41="",0,IF($D41=1,IF(23&lt;=$C41,MIN(IF($E41=1,$F41-$I41,$H41)*INDEX(Rates!$C$2:$AP$60,MATCH($B41,Rates!$A$2:$A$60,0),23),Limits!$B$9*Assets!$S41),MIN(Limits!$B$9*Assets!$S41,MAX(0,$F41-SUM($I41:AD41)))),IF($E41=1,$F41-$I41,$H41)*INDEX(Rates!$C$2:$AP$60,MATCH($B41,Rates!$A$2:$A$60,0),23)))</f>
      </c>
      <c r="AF41" s="2">
        <f>IF($B41="",0,IF($D41=1,IF(24&lt;=$C41,MIN(IF($E41=1,$F41-$I41,$H41)*INDEX(Rates!$C$2:$AP$60,MATCH($B41,Rates!$A$2:$A$60,0),24),Limits!$B$9*Assets!$S41),MIN(Limits!$B$9*Assets!$S41,MAX(0,$F41-SUM($I41:AE41)))),IF($E41=1,$F41-$I41,$H41)*INDEX(Rates!$C$2:$AP$60,MATCH($B41,Rates!$A$2:$A$60,0),24)))</f>
      </c>
      <c r="AG41" s="2">
        <f>IF($B41="",0,IF($D41=1,IF(25&lt;=$C41,MIN(IF($E41=1,$F41-$I41,$H41)*INDEX(Rates!$C$2:$AP$60,MATCH($B41,Rates!$A$2:$A$60,0),25),Limits!$B$9*Assets!$S41),MIN(Limits!$B$9*Assets!$S41,MAX(0,$F41-SUM($I41:AF41)))),IF($E41=1,$F41-$I41,$H41)*INDEX(Rates!$C$2:$AP$60,MATCH($B41,Rates!$A$2:$A$60,0),25)))</f>
      </c>
      <c r="AH41" s="2">
        <f>IF($B41="",0,IF($D41=1,IF(26&lt;=$C41,MIN(IF($E41=1,$F41-$I41,$H41)*INDEX(Rates!$C$2:$AP$60,MATCH($B41,Rates!$A$2:$A$60,0),26),Limits!$B$9*Assets!$S41),MIN(Limits!$B$9*Assets!$S41,MAX(0,$F41-SUM($I41:AG41)))),IF($E41=1,$F41-$I41,$H41)*INDEX(Rates!$C$2:$AP$60,MATCH($B41,Rates!$A$2:$A$60,0),26)))</f>
      </c>
      <c r="AI41" s="2">
        <f>IF($B41="",0,IF($D41=1,IF(27&lt;=$C41,MIN(IF($E41=1,$F41-$I41,$H41)*INDEX(Rates!$C$2:$AP$60,MATCH($B41,Rates!$A$2:$A$60,0),27),Limits!$B$9*Assets!$S41),MIN(Limits!$B$9*Assets!$S41,MAX(0,$F41-SUM($I41:AH41)))),IF($E41=1,$F41-$I41,$H41)*INDEX(Rates!$C$2:$AP$60,MATCH($B41,Rates!$A$2:$A$60,0),27)))</f>
      </c>
      <c r="AJ41" s="2">
        <f>IF($B41="",0,IF($D41=1,IF(28&lt;=$C41,MIN(IF($E41=1,$F41-$I41,$H41)*INDEX(Rates!$C$2:$AP$60,MATCH($B41,Rates!$A$2:$A$60,0),28),Limits!$B$9*Assets!$S41),MIN(Limits!$B$9*Assets!$S41,MAX(0,$F41-SUM($I41:AI41)))),IF($E41=1,$F41-$I41,$H41)*INDEX(Rates!$C$2:$AP$60,MATCH($B41,Rates!$A$2:$A$60,0),28)))</f>
      </c>
      <c r="AK41" s="2">
        <f>IF($B41="",0,IF($D41=1,IF(29&lt;=$C41,MIN(IF($E41=1,$F41-$I41,$H41)*INDEX(Rates!$C$2:$AP$60,MATCH($B41,Rates!$A$2:$A$60,0),29),Limits!$B$9*Assets!$S41),MIN(Limits!$B$9*Assets!$S41,MAX(0,$F41-SUM($I41:AJ41)))),IF($E41=1,$F41-$I41,$H41)*INDEX(Rates!$C$2:$AP$60,MATCH($B41,Rates!$A$2:$A$60,0),29)))</f>
      </c>
      <c r="AL41" s="2">
        <f>IF($B41="",0,IF($D41=1,IF(30&lt;=$C41,MIN(IF($E41=1,$F41-$I41,$H41)*INDEX(Rates!$C$2:$AP$60,MATCH($B41,Rates!$A$2:$A$60,0),30),Limits!$B$9*Assets!$S41),MIN(Limits!$B$9*Assets!$S41,MAX(0,$F41-SUM($I41:AK41)))),IF($E41=1,$F41-$I41,$H41)*INDEX(Rates!$C$2:$AP$60,MATCH($B41,Rates!$A$2:$A$60,0),30)))</f>
      </c>
      <c r="AM41" s="2">
        <f>IF($B41="",0,IF($D41=1,IF(31&lt;=$C41,MIN(IF($E41=1,$F41-$I41,$H41)*INDEX(Rates!$C$2:$AP$60,MATCH($B41,Rates!$A$2:$A$60,0),31),Limits!$B$9*Assets!$S41),MIN(Limits!$B$9*Assets!$S41,MAX(0,$F41-SUM($I41:AL41)))),IF($E41=1,$F41-$I41,$H41)*INDEX(Rates!$C$2:$AP$60,MATCH($B41,Rates!$A$2:$A$60,0),31)))</f>
      </c>
      <c r="AN41" s="2">
        <f>IF($B41="",0,IF($D41=1,IF(32&lt;=$C41,MIN(IF($E41=1,$F41-$I41,$H41)*INDEX(Rates!$C$2:$AP$60,MATCH($B41,Rates!$A$2:$A$60,0),32),Limits!$B$9*Assets!$S41),MIN(Limits!$B$9*Assets!$S41,MAX(0,$F41-SUM($I41:AM41)))),IF($E41=1,$F41-$I41,$H41)*INDEX(Rates!$C$2:$AP$60,MATCH($B41,Rates!$A$2:$A$60,0),32)))</f>
      </c>
      <c r="AO41" s="2">
        <f>IF($B41="",0,IF($D41=1,IF(33&lt;=$C41,MIN(IF($E41=1,$F41-$I41,$H41)*INDEX(Rates!$C$2:$AP$60,MATCH($B41,Rates!$A$2:$A$60,0),33),Limits!$B$9*Assets!$S41),MIN(Limits!$B$9*Assets!$S41,MAX(0,$F41-SUM($I41:AN41)))),IF($E41=1,$F41-$I41,$H41)*INDEX(Rates!$C$2:$AP$60,MATCH($B41,Rates!$A$2:$A$60,0),33)))</f>
      </c>
      <c r="AP41" s="2">
        <f>IF($B41="",0,IF($D41=1,IF(34&lt;=$C41,MIN(IF($E41=1,$F41-$I41,$H41)*INDEX(Rates!$C$2:$AP$60,MATCH($B41,Rates!$A$2:$A$60,0),34),Limits!$B$9*Assets!$S41),MIN(Limits!$B$9*Assets!$S41,MAX(0,$F41-SUM($I41:AO41)))),IF($E41=1,$F41-$I41,$H41)*INDEX(Rates!$C$2:$AP$60,MATCH($B41,Rates!$A$2:$A$60,0),34)))</f>
      </c>
      <c r="AQ41" s="2">
        <f>IF($B41="",0,IF($D41=1,IF(35&lt;=$C41,MIN(IF($E41=1,$F41-$I41,$H41)*INDEX(Rates!$C$2:$AP$60,MATCH($B41,Rates!$A$2:$A$60,0),35),Limits!$B$9*Assets!$S41),MIN(Limits!$B$9*Assets!$S41,MAX(0,$F41-SUM($I41:AP41)))),IF($E41=1,$F41-$I41,$H41)*INDEX(Rates!$C$2:$AP$60,MATCH($B41,Rates!$A$2:$A$60,0),35)))</f>
      </c>
      <c r="AR41" s="2">
        <f>IF($B41="",0,IF($D41=1,IF(36&lt;=$C41,MIN(IF($E41=1,$F41-$I41,$H41)*INDEX(Rates!$C$2:$AP$60,MATCH($B41,Rates!$A$2:$A$60,0),36),Limits!$B$9*Assets!$S41),MIN(Limits!$B$9*Assets!$S41,MAX(0,$F41-SUM($I41:AQ41)))),IF($E41=1,$F41-$I41,$H41)*INDEX(Rates!$C$2:$AP$60,MATCH($B41,Rates!$A$2:$A$60,0),36)))</f>
      </c>
      <c r="AS41" s="2">
        <f>IF($B41="",0,IF($D41=1,IF(37&lt;=$C41,MIN(IF($E41=1,$F41-$I41,$H41)*INDEX(Rates!$C$2:$AP$60,MATCH($B41,Rates!$A$2:$A$60,0),37),Limits!$B$9*Assets!$S41),MIN(Limits!$B$9*Assets!$S41,MAX(0,$F41-SUM($I41:AR41)))),IF($E41=1,$F41-$I41,$H41)*INDEX(Rates!$C$2:$AP$60,MATCH($B41,Rates!$A$2:$A$60,0),37)))</f>
      </c>
      <c r="AT41" s="2">
        <f>IF($B41="",0,IF($D41=1,IF(38&lt;=$C41,MIN(IF($E41=1,$F41-$I41,$H41)*INDEX(Rates!$C$2:$AP$60,MATCH($B41,Rates!$A$2:$A$60,0),38),Limits!$B$9*Assets!$S41),MIN(Limits!$B$9*Assets!$S41,MAX(0,$F41-SUM($I41:AS41)))),IF($E41=1,$F41-$I41,$H41)*INDEX(Rates!$C$2:$AP$60,MATCH($B41,Rates!$A$2:$A$60,0),38)))</f>
      </c>
      <c r="AU41" s="2">
        <f>IF($B41="",0,IF($D41=1,IF(39&lt;=$C41,MIN(IF($E41=1,$F41-$I41,$H41)*INDEX(Rates!$C$2:$AP$60,MATCH($B41,Rates!$A$2:$A$60,0),39),Limits!$B$9*Assets!$S41),MIN(Limits!$B$9*Assets!$S41,MAX(0,$F41-SUM($I41:AT41)))),IF($E41=1,$F41-$I41,$H41)*INDEX(Rates!$C$2:$AP$60,MATCH($B41,Rates!$A$2:$A$60,0),39)))</f>
      </c>
      <c r="AV41" s="2">
        <f>IF($B41="",0,IF($D41=1,IF(40&lt;=$C41,MIN(IF($E41=1,$F41-$I41,$H41)*INDEX(Rates!$C$2:$AP$60,MATCH($B41,Rates!$A$2:$A$60,0),40),Limits!$B$9*Assets!$S41),MIN(Limits!$B$9*Assets!$S41,MAX(0,$F41-SUM($I41:AU41)))),IF($E41=1,$F41-$I41,$H41)*INDEX(Rates!$C$2:$AP$60,MATCH($B41,Rates!$A$2:$A$60,0),40)))</f>
      </c>
    </row>
    <row r="42" spans="1:48" x14ac:dyDescent="0.25">
      <c r="A42">
        <f>IF(Assets!A42="","",Assets!A42)</f>
      </c>
      <c r="B42">
        <f>Assets!AD42</f>
      </c>
      <c r="C42">
        <f>IF(B42="",0,INDEX(Rates!$B$2:$B$60,MATCH(B42,Rates!$A$2:$A$60,0)))</f>
      </c>
      <c r="D42">
        <f>Assets!X42</f>
      </c>
      <c r="E42">
        <f>IF(AND(D42=1,Assets!J42=1,Assets!K42=0),1,0)</f>
      </c>
      <c r="F42">
        <f>Assets!T42</f>
      </c>
      <c r="G42">
        <f>Assets!AF42+Assets!L42</f>
      </c>
      <c r="H42">
        <f>Assets!M42</f>
      </c>
      <c r="I42" s="2">
        <f>IF($B42="",0,IF($D42=1,IF(1&lt;=$C42,MIN($G42+$H42*INDEX(Rates!$C$2:$AP$60,MATCH($B42,Rates!$A$2:$A$60,0),1),Assets!$Z42),MIN($G42+$H42*INDEX(Rates!$C$2:$AP$60,MATCH($B42,Rates!$A$2:$A$60,0),1),Assets!$Z42)),$G42+$H42*INDEX(Rates!$C$2:$AP$60,MATCH($B42,Rates!$A$2:$A$60,0),1)))</f>
      </c>
      <c r="J42" s="2">
        <f>IF($B42="",0,IF($D42=1,IF(2&lt;=$C42,MIN(IF($E42=1,$F42-$I42,$H42)*INDEX(Rates!$C$2:$AP$60,MATCH($B42,Rates!$A$2:$A$60,0),2),Limits!$B$7*Assets!$S42),MIN(Limits!$B$9*Assets!$S42,MAX(0,$F42-SUM($I42:I42)))),IF($E42=1,$F42-$I42,$H42)*INDEX(Rates!$C$2:$AP$60,MATCH($B42,Rates!$A$2:$A$60,0),2)))</f>
      </c>
      <c r="K42" s="2">
        <f>IF($B42="",0,IF($D42=1,IF(3&lt;=$C42,MIN(IF($E42=1,$F42-$I42,$H42)*INDEX(Rates!$C$2:$AP$60,MATCH($B42,Rates!$A$2:$A$60,0),3),Limits!$B$8*Assets!$S42),MIN(Limits!$B$9*Assets!$S42,MAX(0,$F42-SUM($I42:J42)))),IF($E42=1,$F42-$I42,$H42)*INDEX(Rates!$C$2:$AP$60,MATCH($B42,Rates!$A$2:$A$60,0),3)))</f>
      </c>
      <c r="L42" s="2">
        <f>IF($B42="",0,IF($D42=1,IF(4&lt;=$C42,MIN(IF($E42=1,$F42-$I42,$H42)*INDEX(Rates!$C$2:$AP$60,MATCH($B42,Rates!$A$2:$A$60,0),4),Limits!$B$9*Assets!$S42),MIN(Limits!$B$9*Assets!$S42,MAX(0,$F42-SUM($I42:K42)))),IF($E42=1,$F42-$I42,$H42)*INDEX(Rates!$C$2:$AP$60,MATCH($B42,Rates!$A$2:$A$60,0),4)))</f>
      </c>
      <c r="M42" s="2">
        <f>IF($B42="",0,IF($D42=1,IF(5&lt;=$C42,MIN(IF($E42=1,$F42-$I42,$H42)*INDEX(Rates!$C$2:$AP$60,MATCH($B42,Rates!$A$2:$A$60,0),5),Limits!$B$9*Assets!$S42),MIN(Limits!$B$9*Assets!$S42,MAX(0,$F42-SUM($I42:L42)))),IF($E42=1,$F42-$I42,$H42)*INDEX(Rates!$C$2:$AP$60,MATCH($B42,Rates!$A$2:$A$60,0),5)))</f>
      </c>
      <c r="N42" s="2">
        <f>IF($B42="",0,IF($D42=1,IF(6&lt;=$C42,MIN(IF($E42=1,$F42-$I42,$H42)*INDEX(Rates!$C$2:$AP$60,MATCH($B42,Rates!$A$2:$A$60,0),6),Limits!$B$9*Assets!$S42),MIN(Limits!$B$9*Assets!$S42,MAX(0,$F42-SUM($I42:M42)))),IF($E42=1,$F42-$I42,$H42)*INDEX(Rates!$C$2:$AP$60,MATCH($B42,Rates!$A$2:$A$60,0),6)))</f>
      </c>
      <c r="O42" s="2">
        <f>IF($B42="",0,IF($D42=1,IF(7&lt;=$C42,MIN(IF($E42=1,$F42-$I42,$H42)*INDEX(Rates!$C$2:$AP$60,MATCH($B42,Rates!$A$2:$A$60,0),7),Limits!$B$9*Assets!$S42),MIN(Limits!$B$9*Assets!$S42,MAX(0,$F42-SUM($I42:N42)))),IF($E42=1,$F42-$I42,$H42)*INDEX(Rates!$C$2:$AP$60,MATCH($B42,Rates!$A$2:$A$60,0),7)))</f>
      </c>
      <c r="P42" s="2">
        <f>IF($B42="",0,IF($D42=1,IF(8&lt;=$C42,MIN(IF($E42=1,$F42-$I42,$H42)*INDEX(Rates!$C$2:$AP$60,MATCH($B42,Rates!$A$2:$A$60,0),8),Limits!$B$9*Assets!$S42),MIN(Limits!$B$9*Assets!$S42,MAX(0,$F42-SUM($I42:O42)))),IF($E42=1,$F42-$I42,$H42)*INDEX(Rates!$C$2:$AP$60,MATCH($B42,Rates!$A$2:$A$60,0),8)))</f>
      </c>
      <c r="Q42" s="2">
        <f>IF($B42="",0,IF($D42=1,IF(9&lt;=$C42,MIN(IF($E42=1,$F42-$I42,$H42)*INDEX(Rates!$C$2:$AP$60,MATCH($B42,Rates!$A$2:$A$60,0),9),Limits!$B$9*Assets!$S42),MIN(Limits!$B$9*Assets!$S42,MAX(0,$F42-SUM($I42:P42)))),IF($E42=1,$F42-$I42,$H42)*INDEX(Rates!$C$2:$AP$60,MATCH($B42,Rates!$A$2:$A$60,0),9)))</f>
      </c>
      <c r="R42" s="2">
        <f>IF($B42="",0,IF($D42=1,IF(10&lt;=$C42,MIN(IF($E42=1,$F42-$I42,$H42)*INDEX(Rates!$C$2:$AP$60,MATCH($B42,Rates!$A$2:$A$60,0),10),Limits!$B$9*Assets!$S42),MIN(Limits!$B$9*Assets!$S42,MAX(0,$F42-SUM($I42:Q42)))),IF($E42=1,$F42-$I42,$H42)*INDEX(Rates!$C$2:$AP$60,MATCH($B42,Rates!$A$2:$A$60,0),10)))</f>
      </c>
      <c r="S42" s="2">
        <f>IF($B42="",0,IF($D42=1,IF(11&lt;=$C42,MIN(IF($E42=1,$F42-$I42,$H42)*INDEX(Rates!$C$2:$AP$60,MATCH($B42,Rates!$A$2:$A$60,0),11),Limits!$B$9*Assets!$S42),MIN(Limits!$B$9*Assets!$S42,MAX(0,$F42-SUM($I42:R42)))),IF($E42=1,$F42-$I42,$H42)*INDEX(Rates!$C$2:$AP$60,MATCH($B42,Rates!$A$2:$A$60,0),11)))</f>
      </c>
      <c r="T42" s="2">
        <f>IF($B42="",0,IF($D42=1,IF(12&lt;=$C42,MIN(IF($E42=1,$F42-$I42,$H42)*INDEX(Rates!$C$2:$AP$60,MATCH($B42,Rates!$A$2:$A$60,0),12),Limits!$B$9*Assets!$S42),MIN(Limits!$B$9*Assets!$S42,MAX(0,$F42-SUM($I42:S42)))),IF($E42=1,$F42-$I42,$H42)*INDEX(Rates!$C$2:$AP$60,MATCH($B42,Rates!$A$2:$A$60,0),12)))</f>
      </c>
      <c r="U42" s="2">
        <f>IF($B42="",0,IF($D42=1,IF(13&lt;=$C42,MIN(IF($E42=1,$F42-$I42,$H42)*INDEX(Rates!$C$2:$AP$60,MATCH($B42,Rates!$A$2:$A$60,0),13),Limits!$B$9*Assets!$S42),MIN(Limits!$B$9*Assets!$S42,MAX(0,$F42-SUM($I42:T42)))),IF($E42=1,$F42-$I42,$H42)*INDEX(Rates!$C$2:$AP$60,MATCH($B42,Rates!$A$2:$A$60,0),13)))</f>
      </c>
      <c r="V42" s="2">
        <f>IF($B42="",0,IF($D42=1,IF(14&lt;=$C42,MIN(IF($E42=1,$F42-$I42,$H42)*INDEX(Rates!$C$2:$AP$60,MATCH($B42,Rates!$A$2:$A$60,0),14),Limits!$B$9*Assets!$S42),MIN(Limits!$B$9*Assets!$S42,MAX(0,$F42-SUM($I42:U42)))),IF($E42=1,$F42-$I42,$H42)*INDEX(Rates!$C$2:$AP$60,MATCH($B42,Rates!$A$2:$A$60,0),14)))</f>
      </c>
      <c r="W42" s="2">
        <f>IF($B42="",0,IF($D42=1,IF(15&lt;=$C42,MIN(IF($E42=1,$F42-$I42,$H42)*INDEX(Rates!$C$2:$AP$60,MATCH($B42,Rates!$A$2:$A$60,0),15),Limits!$B$9*Assets!$S42),MIN(Limits!$B$9*Assets!$S42,MAX(0,$F42-SUM($I42:V42)))),IF($E42=1,$F42-$I42,$H42)*INDEX(Rates!$C$2:$AP$60,MATCH($B42,Rates!$A$2:$A$60,0),15)))</f>
      </c>
      <c r="X42" s="2">
        <f>IF($B42="",0,IF($D42=1,IF(16&lt;=$C42,MIN(IF($E42=1,$F42-$I42,$H42)*INDEX(Rates!$C$2:$AP$60,MATCH($B42,Rates!$A$2:$A$60,0),16),Limits!$B$9*Assets!$S42),MIN(Limits!$B$9*Assets!$S42,MAX(0,$F42-SUM($I42:W42)))),IF($E42=1,$F42-$I42,$H42)*INDEX(Rates!$C$2:$AP$60,MATCH($B42,Rates!$A$2:$A$60,0),16)))</f>
      </c>
      <c r="Y42" s="2">
        <f>IF($B42="",0,IF($D42=1,IF(17&lt;=$C42,MIN(IF($E42=1,$F42-$I42,$H42)*INDEX(Rates!$C$2:$AP$60,MATCH($B42,Rates!$A$2:$A$60,0),17),Limits!$B$9*Assets!$S42),MIN(Limits!$B$9*Assets!$S42,MAX(0,$F42-SUM($I42:X42)))),IF($E42=1,$F42-$I42,$H42)*INDEX(Rates!$C$2:$AP$60,MATCH($B42,Rates!$A$2:$A$60,0),17)))</f>
      </c>
      <c r="Z42" s="2">
        <f>IF($B42="",0,IF($D42=1,IF(18&lt;=$C42,MIN(IF($E42=1,$F42-$I42,$H42)*INDEX(Rates!$C$2:$AP$60,MATCH($B42,Rates!$A$2:$A$60,0),18),Limits!$B$9*Assets!$S42),MIN(Limits!$B$9*Assets!$S42,MAX(0,$F42-SUM($I42:Y42)))),IF($E42=1,$F42-$I42,$H42)*INDEX(Rates!$C$2:$AP$60,MATCH($B42,Rates!$A$2:$A$60,0),18)))</f>
      </c>
      <c r="AA42" s="2">
        <f>IF($B42="",0,IF($D42=1,IF(19&lt;=$C42,MIN(IF($E42=1,$F42-$I42,$H42)*INDEX(Rates!$C$2:$AP$60,MATCH($B42,Rates!$A$2:$A$60,0),19),Limits!$B$9*Assets!$S42),MIN(Limits!$B$9*Assets!$S42,MAX(0,$F42-SUM($I42:Z42)))),IF($E42=1,$F42-$I42,$H42)*INDEX(Rates!$C$2:$AP$60,MATCH($B42,Rates!$A$2:$A$60,0),19)))</f>
      </c>
      <c r="AB42" s="2">
        <f>IF($B42="",0,IF($D42=1,IF(20&lt;=$C42,MIN(IF($E42=1,$F42-$I42,$H42)*INDEX(Rates!$C$2:$AP$60,MATCH($B42,Rates!$A$2:$A$60,0),20),Limits!$B$9*Assets!$S42),MIN(Limits!$B$9*Assets!$S42,MAX(0,$F42-SUM($I42:AA42)))),IF($E42=1,$F42-$I42,$H42)*INDEX(Rates!$C$2:$AP$60,MATCH($B42,Rates!$A$2:$A$60,0),20)))</f>
      </c>
      <c r="AC42" s="2">
        <f>IF($B42="",0,IF($D42=1,IF(21&lt;=$C42,MIN(IF($E42=1,$F42-$I42,$H42)*INDEX(Rates!$C$2:$AP$60,MATCH($B42,Rates!$A$2:$A$60,0),21),Limits!$B$9*Assets!$S42),MIN(Limits!$B$9*Assets!$S42,MAX(0,$F42-SUM($I42:AB42)))),IF($E42=1,$F42-$I42,$H42)*INDEX(Rates!$C$2:$AP$60,MATCH($B42,Rates!$A$2:$A$60,0),21)))</f>
      </c>
      <c r="AD42" s="2">
        <f>IF($B42="",0,IF($D42=1,IF(22&lt;=$C42,MIN(IF($E42=1,$F42-$I42,$H42)*INDEX(Rates!$C$2:$AP$60,MATCH($B42,Rates!$A$2:$A$60,0),22),Limits!$B$9*Assets!$S42),MIN(Limits!$B$9*Assets!$S42,MAX(0,$F42-SUM($I42:AC42)))),IF($E42=1,$F42-$I42,$H42)*INDEX(Rates!$C$2:$AP$60,MATCH($B42,Rates!$A$2:$A$60,0),22)))</f>
      </c>
      <c r="AE42" s="2">
        <f>IF($B42="",0,IF($D42=1,IF(23&lt;=$C42,MIN(IF($E42=1,$F42-$I42,$H42)*INDEX(Rates!$C$2:$AP$60,MATCH($B42,Rates!$A$2:$A$60,0),23),Limits!$B$9*Assets!$S42),MIN(Limits!$B$9*Assets!$S42,MAX(0,$F42-SUM($I42:AD42)))),IF($E42=1,$F42-$I42,$H42)*INDEX(Rates!$C$2:$AP$60,MATCH($B42,Rates!$A$2:$A$60,0),23)))</f>
      </c>
      <c r="AF42" s="2">
        <f>IF($B42="",0,IF($D42=1,IF(24&lt;=$C42,MIN(IF($E42=1,$F42-$I42,$H42)*INDEX(Rates!$C$2:$AP$60,MATCH($B42,Rates!$A$2:$A$60,0),24),Limits!$B$9*Assets!$S42),MIN(Limits!$B$9*Assets!$S42,MAX(0,$F42-SUM($I42:AE42)))),IF($E42=1,$F42-$I42,$H42)*INDEX(Rates!$C$2:$AP$60,MATCH($B42,Rates!$A$2:$A$60,0),24)))</f>
      </c>
      <c r="AG42" s="2">
        <f>IF($B42="",0,IF($D42=1,IF(25&lt;=$C42,MIN(IF($E42=1,$F42-$I42,$H42)*INDEX(Rates!$C$2:$AP$60,MATCH($B42,Rates!$A$2:$A$60,0),25),Limits!$B$9*Assets!$S42),MIN(Limits!$B$9*Assets!$S42,MAX(0,$F42-SUM($I42:AF42)))),IF($E42=1,$F42-$I42,$H42)*INDEX(Rates!$C$2:$AP$60,MATCH($B42,Rates!$A$2:$A$60,0),25)))</f>
      </c>
      <c r="AH42" s="2">
        <f>IF($B42="",0,IF($D42=1,IF(26&lt;=$C42,MIN(IF($E42=1,$F42-$I42,$H42)*INDEX(Rates!$C$2:$AP$60,MATCH($B42,Rates!$A$2:$A$60,0),26),Limits!$B$9*Assets!$S42),MIN(Limits!$B$9*Assets!$S42,MAX(0,$F42-SUM($I42:AG42)))),IF($E42=1,$F42-$I42,$H42)*INDEX(Rates!$C$2:$AP$60,MATCH($B42,Rates!$A$2:$A$60,0),26)))</f>
      </c>
      <c r="AI42" s="2">
        <f>IF($B42="",0,IF($D42=1,IF(27&lt;=$C42,MIN(IF($E42=1,$F42-$I42,$H42)*INDEX(Rates!$C$2:$AP$60,MATCH($B42,Rates!$A$2:$A$60,0),27),Limits!$B$9*Assets!$S42),MIN(Limits!$B$9*Assets!$S42,MAX(0,$F42-SUM($I42:AH42)))),IF($E42=1,$F42-$I42,$H42)*INDEX(Rates!$C$2:$AP$60,MATCH($B42,Rates!$A$2:$A$60,0),27)))</f>
      </c>
      <c r="AJ42" s="2">
        <f>IF($B42="",0,IF($D42=1,IF(28&lt;=$C42,MIN(IF($E42=1,$F42-$I42,$H42)*INDEX(Rates!$C$2:$AP$60,MATCH($B42,Rates!$A$2:$A$60,0),28),Limits!$B$9*Assets!$S42),MIN(Limits!$B$9*Assets!$S42,MAX(0,$F42-SUM($I42:AI42)))),IF($E42=1,$F42-$I42,$H42)*INDEX(Rates!$C$2:$AP$60,MATCH($B42,Rates!$A$2:$A$60,0),28)))</f>
      </c>
      <c r="AK42" s="2">
        <f>IF($B42="",0,IF($D42=1,IF(29&lt;=$C42,MIN(IF($E42=1,$F42-$I42,$H42)*INDEX(Rates!$C$2:$AP$60,MATCH($B42,Rates!$A$2:$A$60,0),29),Limits!$B$9*Assets!$S42),MIN(Limits!$B$9*Assets!$S42,MAX(0,$F42-SUM($I42:AJ42)))),IF($E42=1,$F42-$I42,$H42)*INDEX(Rates!$C$2:$AP$60,MATCH($B42,Rates!$A$2:$A$60,0),29)))</f>
      </c>
      <c r="AL42" s="2">
        <f>IF($B42="",0,IF($D42=1,IF(30&lt;=$C42,MIN(IF($E42=1,$F42-$I42,$H42)*INDEX(Rates!$C$2:$AP$60,MATCH($B42,Rates!$A$2:$A$60,0),30),Limits!$B$9*Assets!$S42),MIN(Limits!$B$9*Assets!$S42,MAX(0,$F42-SUM($I42:AK42)))),IF($E42=1,$F42-$I42,$H42)*INDEX(Rates!$C$2:$AP$60,MATCH($B42,Rates!$A$2:$A$60,0),30)))</f>
      </c>
      <c r="AM42" s="2">
        <f>IF($B42="",0,IF($D42=1,IF(31&lt;=$C42,MIN(IF($E42=1,$F42-$I42,$H42)*INDEX(Rates!$C$2:$AP$60,MATCH($B42,Rates!$A$2:$A$60,0),31),Limits!$B$9*Assets!$S42),MIN(Limits!$B$9*Assets!$S42,MAX(0,$F42-SUM($I42:AL42)))),IF($E42=1,$F42-$I42,$H42)*INDEX(Rates!$C$2:$AP$60,MATCH($B42,Rates!$A$2:$A$60,0),31)))</f>
      </c>
      <c r="AN42" s="2">
        <f>IF($B42="",0,IF($D42=1,IF(32&lt;=$C42,MIN(IF($E42=1,$F42-$I42,$H42)*INDEX(Rates!$C$2:$AP$60,MATCH($B42,Rates!$A$2:$A$60,0),32),Limits!$B$9*Assets!$S42),MIN(Limits!$B$9*Assets!$S42,MAX(0,$F42-SUM($I42:AM42)))),IF($E42=1,$F42-$I42,$H42)*INDEX(Rates!$C$2:$AP$60,MATCH($B42,Rates!$A$2:$A$60,0),32)))</f>
      </c>
      <c r="AO42" s="2">
        <f>IF($B42="",0,IF($D42=1,IF(33&lt;=$C42,MIN(IF($E42=1,$F42-$I42,$H42)*INDEX(Rates!$C$2:$AP$60,MATCH($B42,Rates!$A$2:$A$60,0),33),Limits!$B$9*Assets!$S42),MIN(Limits!$B$9*Assets!$S42,MAX(0,$F42-SUM($I42:AN42)))),IF($E42=1,$F42-$I42,$H42)*INDEX(Rates!$C$2:$AP$60,MATCH($B42,Rates!$A$2:$A$60,0),33)))</f>
      </c>
      <c r="AP42" s="2">
        <f>IF($B42="",0,IF($D42=1,IF(34&lt;=$C42,MIN(IF($E42=1,$F42-$I42,$H42)*INDEX(Rates!$C$2:$AP$60,MATCH($B42,Rates!$A$2:$A$60,0),34),Limits!$B$9*Assets!$S42),MIN(Limits!$B$9*Assets!$S42,MAX(0,$F42-SUM($I42:AO42)))),IF($E42=1,$F42-$I42,$H42)*INDEX(Rates!$C$2:$AP$60,MATCH($B42,Rates!$A$2:$A$60,0),34)))</f>
      </c>
      <c r="AQ42" s="2">
        <f>IF($B42="",0,IF($D42=1,IF(35&lt;=$C42,MIN(IF($E42=1,$F42-$I42,$H42)*INDEX(Rates!$C$2:$AP$60,MATCH($B42,Rates!$A$2:$A$60,0),35),Limits!$B$9*Assets!$S42),MIN(Limits!$B$9*Assets!$S42,MAX(0,$F42-SUM($I42:AP42)))),IF($E42=1,$F42-$I42,$H42)*INDEX(Rates!$C$2:$AP$60,MATCH($B42,Rates!$A$2:$A$60,0),35)))</f>
      </c>
      <c r="AR42" s="2">
        <f>IF($B42="",0,IF($D42=1,IF(36&lt;=$C42,MIN(IF($E42=1,$F42-$I42,$H42)*INDEX(Rates!$C$2:$AP$60,MATCH($B42,Rates!$A$2:$A$60,0),36),Limits!$B$9*Assets!$S42),MIN(Limits!$B$9*Assets!$S42,MAX(0,$F42-SUM($I42:AQ42)))),IF($E42=1,$F42-$I42,$H42)*INDEX(Rates!$C$2:$AP$60,MATCH($B42,Rates!$A$2:$A$60,0),36)))</f>
      </c>
      <c r="AS42" s="2">
        <f>IF($B42="",0,IF($D42=1,IF(37&lt;=$C42,MIN(IF($E42=1,$F42-$I42,$H42)*INDEX(Rates!$C$2:$AP$60,MATCH($B42,Rates!$A$2:$A$60,0),37),Limits!$B$9*Assets!$S42),MIN(Limits!$B$9*Assets!$S42,MAX(0,$F42-SUM($I42:AR42)))),IF($E42=1,$F42-$I42,$H42)*INDEX(Rates!$C$2:$AP$60,MATCH($B42,Rates!$A$2:$A$60,0),37)))</f>
      </c>
      <c r="AT42" s="2">
        <f>IF($B42="",0,IF($D42=1,IF(38&lt;=$C42,MIN(IF($E42=1,$F42-$I42,$H42)*INDEX(Rates!$C$2:$AP$60,MATCH($B42,Rates!$A$2:$A$60,0),38),Limits!$B$9*Assets!$S42),MIN(Limits!$B$9*Assets!$S42,MAX(0,$F42-SUM($I42:AS42)))),IF($E42=1,$F42-$I42,$H42)*INDEX(Rates!$C$2:$AP$60,MATCH($B42,Rates!$A$2:$A$60,0),38)))</f>
      </c>
      <c r="AU42" s="2">
        <f>IF($B42="",0,IF($D42=1,IF(39&lt;=$C42,MIN(IF($E42=1,$F42-$I42,$H42)*INDEX(Rates!$C$2:$AP$60,MATCH($B42,Rates!$A$2:$A$60,0),39),Limits!$B$9*Assets!$S42),MIN(Limits!$B$9*Assets!$S42,MAX(0,$F42-SUM($I42:AT42)))),IF($E42=1,$F42-$I42,$H42)*INDEX(Rates!$C$2:$AP$60,MATCH($B42,Rates!$A$2:$A$60,0),39)))</f>
      </c>
      <c r="AV42" s="2">
        <f>IF($B42="",0,IF($D42=1,IF(40&lt;=$C42,MIN(IF($E42=1,$F42-$I42,$H42)*INDEX(Rates!$C$2:$AP$60,MATCH($B42,Rates!$A$2:$A$60,0),40),Limits!$B$9*Assets!$S42),MIN(Limits!$B$9*Assets!$S42,MAX(0,$F42-SUM($I42:AU42)))),IF($E42=1,$F42-$I42,$H42)*INDEX(Rates!$C$2:$AP$60,MATCH($B42,Rates!$A$2:$A$60,0),40)))</f>
      </c>
    </row>
    <row r="43" spans="1:48" x14ac:dyDescent="0.25">
      <c r="A43">
        <f>IF(Assets!A43="","",Assets!A43)</f>
      </c>
      <c r="B43">
        <f>Assets!AD43</f>
      </c>
      <c r="C43">
        <f>IF(B43="",0,INDEX(Rates!$B$2:$B$60,MATCH(B43,Rates!$A$2:$A$60,0)))</f>
      </c>
      <c r="D43">
        <f>Assets!X43</f>
      </c>
      <c r="E43">
        <f>IF(AND(D43=1,Assets!J43=1,Assets!K43=0),1,0)</f>
      </c>
      <c r="F43">
        <f>Assets!T43</f>
      </c>
      <c r="G43">
        <f>Assets!AF43+Assets!L43</f>
      </c>
      <c r="H43">
        <f>Assets!M43</f>
      </c>
      <c r="I43" s="2">
        <f>IF($B43="",0,IF($D43=1,IF(1&lt;=$C43,MIN($G43+$H43*INDEX(Rates!$C$2:$AP$60,MATCH($B43,Rates!$A$2:$A$60,0),1),Assets!$Z43),MIN($G43+$H43*INDEX(Rates!$C$2:$AP$60,MATCH($B43,Rates!$A$2:$A$60,0),1),Assets!$Z43)),$G43+$H43*INDEX(Rates!$C$2:$AP$60,MATCH($B43,Rates!$A$2:$A$60,0),1)))</f>
      </c>
      <c r="J43" s="2">
        <f>IF($B43="",0,IF($D43=1,IF(2&lt;=$C43,MIN(IF($E43=1,$F43-$I43,$H43)*INDEX(Rates!$C$2:$AP$60,MATCH($B43,Rates!$A$2:$A$60,0),2),Limits!$B$7*Assets!$S43),MIN(Limits!$B$9*Assets!$S43,MAX(0,$F43-SUM($I43:I43)))),IF($E43=1,$F43-$I43,$H43)*INDEX(Rates!$C$2:$AP$60,MATCH($B43,Rates!$A$2:$A$60,0),2)))</f>
      </c>
      <c r="K43" s="2">
        <f>IF($B43="",0,IF($D43=1,IF(3&lt;=$C43,MIN(IF($E43=1,$F43-$I43,$H43)*INDEX(Rates!$C$2:$AP$60,MATCH($B43,Rates!$A$2:$A$60,0),3),Limits!$B$8*Assets!$S43),MIN(Limits!$B$9*Assets!$S43,MAX(0,$F43-SUM($I43:J43)))),IF($E43=1,$F43-$I43,$H43)*INDEX(Rates!$C$2:$AP$60,MATCH($B43,Rates!$A$2:$A$60,0),3)))</f>
      </c>
      <c r="L43" s="2">
        <f>IF($B43="",0,IF($D43=1,IF(4&lt;=$C43,MIN(IF($E43=1,$F43-$I43,$H43)*INDEX(Rates!$C$2:$AP$60,MATCH($B43,Rates!$A$2:$A$60,0),4),Limits!$B$9*Assets!$S43),MIN(Limits!$B$9*Assets!$S43,MAX(0,$F43-SUM($I43:K43)))),IF($E43=1,$F43-$I43,$H43)*INDEX(Rates!$C$2:$AP$60,MATCH($B43,Rates!$A$2:$A$60,0),4)))</f>
      </c>
      <c r="M43" s="2">
        <f>IF($B43="",0,IF($D43=1,IF(5&lt;=$C43,MIN(IF($E43=1,$F43-$I43,$H43)*INDEX(Rates!$C$2:$AP$60,MATCH($B43,Rates!$A$2:$A$60,0),5),Limits!$B$9*Assets!$S43),MIN(Limits!$B$9*Assets!$S43,MAX(0,$F43-SUM($I43:L43)))),IF($E43=1,$F43-$I43,$H43)*INDEX(Rates!$C$2:$AP$60,MATCH($B43,Rates!$A$2:$A$60,0),5)))</f>
      </c>
      <c r="N43" s="2">
        <f>IF($B43="",0,IF($D43=1,IF(6&lt;=$C43,MIN(IF($E43=1,$F43-$I43,$H43)*INDEX(Rates!$C$2:$AP$60,MATCH($B43,Rates!$A$2:$A$60,0),6),Limits!$B$9*Assets!$S43),MIN(Limits!$B$9*Assets!$S43,MAX(0,$F43-SUM($I43:M43)))),IF($E43=1,$F43-$I43,$H43)*INDEX(Rates!$C$2:$AP$60,MATCH($B43,Rates!$A$2:$A$60,0),6)))</f>
      </c>
      <c r="O43" s="2">
        <f>IF($B43="",0,IF($D43=1,IF(7&lt;=$C43,MIN(IF($E43=1,$F43-$I43,$H43)*INDEX(Rates!$C$2:$AP$60,MATCH($B43,Rates!$A$2:$A$60,0),7),Limits!$B$9*Assets!$S43),MIN(Limits!$B$9*Assets!$S43,MAX(0,$F43-SUM($I43:N43)))),IF($E43=1,$F43-$I43,$H43)*INDEX(Rates!$C$2:$AP$60,MATCH($B43,Rates!$A$2:$A$60,0),7)))</f>
      </c>
      <c r="P43" s="2">
        <f>IF($B43="",0,IF($D43=1,IF(8&lt;=$C43,MIN(IF($E43=1,$F43-$I43,$H43)*INDEX(Rates!$C$2:$AP$60,MATCH($B43,Rates!$A$2:$A$60,0),8),Limits!$B$9*Assets!$S43),MIN(Limits!$B$9*Assets!$S43,MAX(0,$F43-SUM($I43:O43)))),IF($E43=1,$F43-$I43,$H43)*INDEX(Rates!$C$2:$AP$60,MATCH($B43,Rates!$A$2:$A$60,0),8)))</f>
      </c>
      <c r="Q43" s="2">
        <f>IF($B43="",0,IF($D43=1,IF(9&lt;=$C43,MIN(IF($E43=1,$F43-$I43,$H43)*INDEX(Rates!$C$2:$AP$60,MATCH($B43,Rates!$A$2:$A$60,0),9),Limits!$B$9*Assets!$S43),MIN(Limits!$B$9*Assets!$S43,MAX(0,$F43-SUM($I43:P43)))),IF($E43=1,$F43-$I43,$H43)*INDEX(Rates!$C$2:$AP$60,MATCH($B43,Rates!$A$2:$A$60,0),9)))</f>
      </c>
      <c r="R43" s="2">
        <f>IF($B43="",0,IF($D43=1,IF(10&lt;=$C43,MIN(IF($E43=1,$F43-$I43,$H43)*INDEX(Rates!$C$2:$AP$60,MATCH($B43,Rates!$A$2:$A$60,0),10),Limits!$B$9*Assets!$S43),MIN(Limits!$B$9*Assets!$S43,MAX(0,$F43-SUM($I43:Q43)))),IF($E43=1,$F43-$I43,$H43)*INDEX(Rates!$C$2:$AP$60,MATCH($B43,Rates!$A$2:$A$60,0),10)))</f>
      </c>
      <c r="S43" s="2">
        <f>IF($B43="",0,IF($D43=1,IF(11&lt;=$C43,MIN(IF($E43=1,$F43-$I43,$H43)*INDEX(Rates!$C$2:$AP$60,MATCH($B43,Rates!$A$2:$A$60,0),11),Limits!$B$9*Assets!$S43),MIN(Limits!$B$9*Assets!$S43,MAX(0,$F43-SUM($I43:R43)))),IF($E43=1,$F43-$I43,$H43)*INDEX(Rates!$C$2:$AP$60,MATCH($B43,Rates!$A$2:$A$60,0),11)))</f>
      </c>
      <c r="T43" s="2">
        <f>IF($B43="",0,IF($D43=1,IF(12&lt;=$C43,MIN(IF($E43=1,$F43-$I43,$H43)*INDEX(Rates!$C$2:$AP$60,MATCH($B43,Rates!$A$2:$A$60,0),12),Limits!$B$9*Assets!$S43),MIN(Limits!$B$9*Assets!$S43,MAX(0,$F43-SUM($I43:S43)))),IF($E43=1,$F43-$I43,$H43)*INDEX(Rates!$C$2:$AP$60,MATCH($B43,Rates!$A$2:$A$60,0),12)))</f>
      </c>
      <c r="U43" s="2">
        <f>IF($B43="",0,IF($D43=1,IF(13&lt;=$C43,MIN(IF($E43=1,$F43-$I43,$H43)*INDEX(Rates!$C$2:$AP$60,MATCH($B43,Rates!$A$2:$A$60,0),13),Limits!$B$9*Assets!$S43),MIN(Limits!$B$9*Assets!$S43,MAX(0,$F43-SUM($I43:T43)))),IF($E43=1,$F43-$I43,$H43)*INDEX(Rates!$C$2:$AP$60,MATCH($B43,Rates!$A$2:$A$60,0),13)))</f>
      </c>
      <c r="V43" s="2">
        <f>IF($B43="",0,IF($D43=1,IF(14&lt;=$C43,MIN(IF($E43=1,$F43-$I43,$H43)*INDEX(Rates!$C$2:$AP$60,MATCH($B43,Rates!$A$2:$A$60,0),14),Limits!$B$9*Assets!$S43),MIN(Limits!$B$9*Assets!$S43,MAX(0,$F43-SUM($I43:U43)))),IF($E43=1,$F43-$I43,$H43)*INDEX(Rates!$C$2:$AP$60,MATCH($B43,Rates!$A$2:$A$60,0),14)))</f>
      </c>
      <c r="W43" s="2">
        <f>IF($B43="",0,IF($D43=1,IF(15&lt;=$C43,MIN(IF($E43=1,$F43-$I43,$H43)*INDEX(Rates!$C$2:$AP$60,MATCH($B43,Rates!$A$2:$A$60,0),15),Limits!$B$9*Assets!$S43),MIN(Limits!$B$9*Assets!$S43,MAX(0,$F43-SUM($I43:V43)))),IF($E43=1,$F43-$I43,$H43)*INDEX(Rates!$C$2:$AP$60,MATCH($B43,Rates!$A$2:$A$60,0),15)))</f>
      </c>
      <c r="X43" s="2">
        <f>IF($B43="",0,IF($D43=1,IF(16&lt;=$C43,MIN(IF($E43=1,$F43-$I43,$H43)*INDEX(Rates!$C$2:$AP$60,MATCH($B43,Rates!$A$2:$A$60,0),16),Limits!$B$9*Assets!$S43),MIN(Limits!$B$9*Assets!$S43,MAX(0,$F43-SUM($I43:W43)))),IF($E43=1,$F43-$I43,$H43)*INDEX(Rates!$C$2:$AP$60,MATCH($B43,Rates!$A$2:$A$60,0),16)))</f>
      </c>
      <c r="Y43" s="2">
        <f>IF($B43="",0,IF($D43=1,IF(17&lt;=$C43,MIN(IF($E43=1,$F43-$I43,$H43)*INDEX(Rates!$C$2:$AP$60,MATCH($B43,Rates!$A$2:$A$60,0),17),Limits!$B$9*Assets!$S43),MIN(Limits!$B$9*Assets!$S43,MAX(0,$F43-SUM($I43:X43)))),IF($E43=1,$F43-$I43,$H43)*INDEX(Rates!$C$2:$AP$60,MATCH($B43,Rates!$A$2:$A$60,0),17)))</f>
      </c>
      <c r="Z43" s="2">
        <f>IF($B43="",0,IF($D43=1,IF(18&lt;=$C43,MIN(IF($E43=1,$F43-$I43,$H43)*INDEX(Rates!$C$2:$AP$60,MATCH($B43,Rates!$A$2:$A$60,0),18),Limits!$B$9*Assets!$S43),MIN(Limits!$B$9*Assets!$S43,MAX(0,$F43-SUM($I43:Y43)))),IF($E43=1,$F43-$I43,$H43)*INDEX(Rates!$C$2:$AP$60,MATCH($B43,Rates!$A$2:$A$60,0),18)))</f>
      </c>
      <c r="AA43" s="2">
        <f>IF($B43="",0,IF($D43=1,IF(19&lt;=$C43,MIN(IF($E43=1,$F43-$I43,$H43)*INDEX(Rates!$C$2:$AP$60,MATCH($B43,Rates!$A$2:$A$60,0),19),Limits!$B$9*Assets!$S43),MIN(Limits!$B$9*Assets!$S43,MAX(0,$F43-SUM($I43:Z43)))),IF($E43=1,$F43-$I43,$H43)*INDEX(Rates!$C$2:$AP$60,MATCH($B43,Rates!$A$2:$A$60,0),19)))</f>
      </c>
      <c r="AB43" s="2">
        <f>IF($B43="",0,IF($D43=1,IF(20&lt;=$C43,MIN(IF($E43=1,$F43-$I43,$H43)*INDEX(Rates!$C$2:$AP$60,MATCH($B43,Rates!$A$2:$A$60,0),20),Limits!$B$9*Assets!$S43),MIN(Limits!$B$9*Assets!$S43,MAX(0,$F43-SUM($I43:AA43)))),IF($E43=1,$F43-$I43,$H43)*INDEX(Rates!$C$2:$AP$60,MATCH($B43,Rates!$A$2:$A$60,0),20)))</f>
      </c>
      <c r="AC43" s="2">
        <f>IF($B43="",0,IF($D43=1,IF(21&lt;=$C43,MIN(IF($E43=1,$F43-$I43,$H43)*INDEX(Rates!$C$2:$AP$60,MATCH($B43,Rates!$A$2:$A$60,0),21),Limits!$B$9*Assets!$S43),MIN(Limits!$B$9*Assets!$S43,MAX(0,$F43-SUM($I43:AB43)))),IF($E43=1,$F43-$I43,$H43)*INDEX(Rates!$C$2:$AP$60,MATCH($B43,Rates!$A$2:$A$60,0),21)))</f>
      </c>
      <c r="AD43" s="2">
        <f>IF($B43="",0,IF($D43=1,IF(22&lt;=$C43,MIN(IF($E43=1,$F43-$I43,$H43)*INDEX(Rates!$C$2:$AP$60,MATCH($B43,Rates!$A$2:$A$60,0),22),Limits!$B$9*Assets!$S43),MIN(Limits!$B$9*Assets!$S43,MAX(0,$F43-SUM($I43:AC43)))),IF($E43=1,$F43-$I43,$H43)*INDEX(Rates!$C$2:$AP$60,MATCH($B43,Rates!$A$2:$A$60,0),22)))</f>
      </c>
      <c r="AE43" s="2">
        <f>IF($B43="",0,IF($D43=1,IF(23&lt;=$C43,MIN(IF($E43=1,$F43-$I43,$H43)*INDEX(Rates!$C$2:$AP$60,MATCH($B43,Rates!$A$2:$A$60,0),23),Limits!$B$9*Assets!$S43),MIN(Limits!$B$9*Assets!$S43,MAX(0,$F43-SUM($I43:AD43)))),IF($E43=1,$F43-$I43,$H43)*INDEX(Rates!$C$2:$AP$60,MATCH($B43,Rates!$A$2:$A$60,0),23)))</f>
      </c>
      <c r="AF43" s="2">
        <f>IF($B43="",0,IF($D43=1,IF(24&lt;=$C43,MIN(IF($E43=1,$F43-$I43,$H43)*INDEX(Rates!$C$2:$AP$60,MATCH($B43,Rates!$A$2:$A$60,0),24),Limits!$B$9*Assets!$S43),MIN(Limits!$B$9*Assets!$S43,MAX(0,$F43-SUM($I43:AE43)))),IF($E43=1,$F43-$I43,$H43)*INDEX(Rates!$C$2:$AP$60,MATCH($B43,Rates!$A$2:$A$60,0),24)))</f>
      </c>
      <c r="AG43" s="2">
        <f>IF($B43="",0,IF($D43=1,IF(25&lt;=$C43,MIN(IF($E43=1,$F43-$I43,$H43)*INDEX(Rates!$C$2:$AP$60,MATCH($B43,Rates!$A$2:$A$60,0),25),Limits!$B$9*Assets!$S43),MIN(Limits!$B$9*Assets!$S43,MAX(0,$F43-SUM($I43:AF43)))),IF($E43=1,$F43-$I43,$H43)*INDEX(Rates!$C$2:$AP$60,MATCH($B43,Rates!$A$2:$A$60,0),25)))</f>
      </c>
      <c r="AH43" s="2">
        <f>IF($B43="",0,IF($D43=1,IF(26&lt;=$C43,MIN(IF($E43=1,$F43-$I43,$H43)*INDEX(Rates!$C$2:$AP$60,MATCH($B43,Rates!$A$2:$A$60,0),26),Limits!$B$9*Assets!$S43),MIN(Limits!$B$9*Assets!$S43,MAX(0,$F43-SUM($I43:AG43)))),IF($E43=1,$F43-$I43,$H43)*INDEX(Rates!$C$2:$AP$60,MATCH($B43,Rates!$A$2:$A$60,0),26)))</f>
      </c>
      <c r="AI43" s="2">
        <f>IF($B43="",0,IF($D43=1,IF(27&lt;=$C43,MIN(IF($E43=1,$F43-$I43,$H43)*INDEX(Rates!$C$2:$AP$60,MATCH($B43,Rates!$A$2:$A$60,0),27),Limits!$B$9*Assets!$S43),MIN(Limits!$B$9*Assets!$S43,MAX(0,$F43-SUM($I43:AH43)))),IF($E43=1,$F43-$I43,$H43)*INDEX(Rates!$C$2:$AP$60,MATCH($B43,Rates!$A$2:$A$60,0),27)))</f>
      </c>
      <c r="AJ43" s="2">
        <f>IF($B43="",0,IF($D43=1,IF(28&lt;=$C43,MIN(IF($E43=1,$F43-$I43,$H43)*INDEX(Rates!$C$2:$AP$60,MATCH($B43,Rates!$A$2:$A$60,0),28),Limits!$B$9*Assets!$S43),MIN(Limits!$B$9*Assets!$S43,MAX(0,$F43-SUM($I43:AI43)))),IF($E43=1,$F43-$I43,$H43)*INDEX(Rates!$C$2:$AP$60,MATCH($B43,Rates!$A$2:$A$60,0),28)))</f>
      </c>
      <c r="AK43" s="2">
        <f>IF($B43="",0,IF($D43=1,IF(29&lt;=$C43,MIN(IF($E43=1,$F43-$I43,$H43)*INDEX(Rates!$C$2:$AP$60,MATCH($B43,Rates!$A$2:$A$60,0),29),Limits!$B$9*Assets!$S43),MIN(Limits!$B$9*Assets!$S43,MAX(0,$F43-SUM($I43:AJ43)))),IF($E43=1,$F43-$I43,$H43)*INDEX(Rates!$C$2:$AP$60,MATCH($B43,Rates!$A$2:$A$60,0),29)))</f>
      </c>
      <c r="AL43" s="2">
        <f>IF($B43="",0,IF($D43=1,IF(30&lt;=$C43,MIN(IF($E43=1,$F43-$I43,$H43)*INDEX(Rates!$C$2:$AP$60,MATCH($B43,Rates!$A$2:$A$60,0),30),Limits!$B$9*Assets!$S43),MIN(Limits!$B$9*Assets!$S43,MAX(0,$F43-SUM($I43:AK43)))),IF($E43=1,$F43-$I43,$H43)*INDEX(Rates!$C$2:$AP$60,MATCH($B43,Rates!$A$2:$A$60,0),30)))</f>
      </c>
      <c r="AM43" s="2">
        <f>IF($B43="",0,IF($D43=1,IF(31&lt;=$C43,MIN(IF($E43=1,$F43-$I43,$H43)*INDEX(Rates!$C$2:$AP$60,MATCH($B43,Rates!$A$2:$A$60,0),31),Limits!$B$9*Assets!$S43),MIN(Limits!$B$9*Assets!$S43,MAX(0,$F43-SUM($I43:AL43)))),IF($E43=1,$F43-$I43,$H43)*INDEX(Rates!$C$2:$AP$60,MATCH($B43,Rates!$A$2:$A$60,0),31)))</f>
      </c>
      <c r="AN43" s="2">
        <f>IF($B43="",0,IF($D43=1,IF(32&lt;=$C43,MIN(IF($E43=1,$F43-$I43,$H43)*INDEX(Rates!$C$2:$AP$60,MATCH($B43,Rates!$A$2:$A$60,0),32),Limits!$B$9*Assets!$S43),MIN(Limits!$B$9*Assets!$S43,MAX(0,$F43-SUM($I43:AM43)))),IF($E43=1,$F43-$I43,$H43)*INDEX(Rates!$C$2:$AP$60,MATCH($B43,Rates!$A$2:$A$60,0),32)))</f>
      </c>
      <c r="AO43" s="2">
        <f>IF($B43="",0,IF($D43=1,IF(33&lt;=$C43,MIN(IF($E43=1,$F43-$I43,$H43)*INDEX(Rates!$C$2:$AP$60,MATCH($B43,Rates!$A$2:$A$60,0),33),Limits!$B$9*Assets!$S43),MIN(Limits!$B$9*Assets!$S43,MAX(0,$F43-SUM($I43:AN43)))),IF($E43=1,$F43-$I43,$H43)*INDEX(Rates!$C$2:$AP$60,MATCH($B43,Rates!$A$2:$A$60,0),33)))</f>
      </c>
      <c r="AP43" s="2">
        <f>IF($B43="",0,IF($D43=1,IF(34&lt;=$C43,MIN(IF($E43=1,$F43-$I43,$H43)*INDEX(Rates!$C$2:$AP$60,MATCH($B43,Rates!$A$2:$A$60,0),34),Limits!$B$9*Assets!$S43),MIN(Limits!$B$9*Assets!$S43,MAX(0,$F43-SUM($I43:AO43)))),IF($E43=1,$F43-$I43,$H43)*INDEX(Rates!$C$2:$AP$60,MATCH($B43,Rates!$A$2:$A$60,0),34)))</f>
      </c>
      <c r="AQ43" s="2">
        <f>IF($B43="",0,IF($D43=1,IF(35&lt;=$C43,MIN(IF($E43=1,$F43-$I43,$H43)*INDEX(Rates!$C$2:$AP$60,MATCH($B43,Rates!$A$2:$A$60,0),35),Limits!$B$9*Assets!$S43),MIN(Limits!$B$9*Assets!$S43,MAX(0,$F43-SUM($I43:AP43)))),IF($E43=1,$F43-$I43,$H43)*INDEX(Rates!$C$2:$AP$60,MATCH($B43,Rates!$A$2:$A$60,0),35)))</f>
      </c>
      <c r="AR43" s="2">
        <f>IF($B43="",0,IF($D43=1,IF(36&lt;=$C43,MIN(IF($E43=1,$F43-$I43,$H43)*INDEX(Rates!$C$2:$AP$60,MATCH($B43,Rates!$A$2:$A$60,0),36),Limits!$B$9*Assets!$S43),MIN(Limits!$B$9*Assets!$S43,MAX(0,$F43-SUM($I43:AQ43)))),IF($E43=1,$F43-$I43,$H43)*INDEX(Rates!$C$2:$AP$60,MATCH($B43,Rates!$A$2:$A$60,0),36)))</f>
      </c>
      <c r="AS43" s="2">
        <f>IF($B43="",0,IF($D43=1,IF(37&lt;=$C43,MIN(IF($E43=1,$F43-$I43,$H43)*INDEX(Rates!$C$2:$AP$60,MATCH($B43,Rates!$A$2:$A$60,0),37),Limits!$B$9*Assets!$S43),MIN(Limits!$B$9*Assets!$S43,MAX(0,$F43-SUM($I43:AR43)))),IF($E43=1,$F43-$I43,$H43)*INDEX(Rates!$C$2:$AP$60,MATCH($B43,Rates!$A$2:$A$60,0),37)))</f>
      </c>
      <c r="AT43" s="2">
        <f>IF($B43="",0,IF($D43=1,IF(38&lt;=$C43,MIN(IF($E43=1,$F43-$I43,$H43)*INDEX(Rates!$C$2:$AP$60,MATCH($B43,Rates!$A$2:$A$60,0),38),Limits!$B$9*Assets!$S43),MIN(Limits!$B$9*Assets!$S43,MAX(0,$F43-SUM($I43:AS43)))),IF($E43=1,$F43-$I43,$H43)*INDEX(Rates!$C$2:$AP$60,MATCH($B43,Rates!$A$2:$A$60,0),38)))</f>
      </c>
      <c r="AU43" s="2">
        <f>IF($B43="",0,IF($D43=1,IF(39&lt;=$C43,MIN(IF($E43=1,$F43-$I43,$H43)*INDEX(Rates!$C$2:$AP$60,MATCH($B43,Rates!$A$2:$A$60,0),39),Limits!$B$9*Assets!$S43),MIN(Limits!$B$9*Assets!$S43,MAX(0,$F43-SUM($I43:AT43)))),IF($E43=1,$F43-$I43,$H43)*INDEX(Rates!$C$2:$AP$60,MATCH($B43,Rates!$A$2:$A$60,0),39)))</f>
      </c>
      <c r="AV43" s="2">
        <f>IF($B43="",0,IF($D43=1,IF(40&lt;=$C43,MIN(IF($E43=1,$F43-$I43,$H43)*INDEX(Rates!$C$2:$AP$60,MATCH($B43,Rates!$A$2:$A$60,0),40),Limits!$B$9*Assets!$S43),MIN(Limits!$B$9*Assets!$S43,MAX(0,$F43-SUM($I43:AU43)))),IF($E43=1,$F43-$I43,$H43)*INDEX(Rates!$C$2:$AP$60,MATCH($B43,Rates!$A$2:$A$60,0),40)))</f>
      </c>
    </row>
    <row r="44" spans="1:48" x14ac:dyDescent="0.25">
      <c r="A44">
        <f>IF(Assets!A44="","",Assets!A44)</f>
      </c>
      <c r="B44">
        <f>Assets!AD44</f>
      </c>
      <c r="C44">
        <f>IF(B44="",0,INDEX(Rates!$B$2:$B$60,MATCH(B44,Rates!$A$2:$A$60,0)))</f>
      </c>
      <c r="D44">
        <f>Assets!X44</f>
      </c>
      <c r="E44">
        <f>IF(AND(D44=1,Assets!J44=1,Assets!K44=0),1,0)</f>
      </c>
      <c r="F44">
        <f>Assets!T44</f>
      </c>
      <c r="G44">
        <f>Assets!AF44+Assets!L44</f>
      </c>
      <c r="H44">
        <f>Assets!M44</f>
      </c>
      <c r="I44" s="2">
        <f>IF($B44="",0,IF($D44=1,IF(1&lt;=$C44,MIN($G44+$H44*INDEX(Rates!$C$2:$AP$60,MATCH($B44,Rates!$A$2:$A$60,0),1),Assets!$Z44),MIN($G44+$H44*INDEX(Rates!$C$2:$AP$60,MATCH($B44,Rates!$A$2:$A$60,0),1),Assets!$Z44)),$G44+$H44*INDEX(Rates!$C$2:$AP$60,MATCH($B44,Rates!$A$2:$A$60,0),1)))</f>
      </c>
      <c r="J44" s="2">
        <f>IF($B44="",0,IF($D44=1,IF(2&lt;=$C44,MIN(IF($E44=1,$F44-$I44,$H44)*INDEX(Rates!$C$2:$AP$60,MATCH($B44,Rates!$A$2:$A$60,0),2),Limits!$B$7*Assets!$S44),MIN(Limits!$B$9*Assets!$S44,MAX(0,$F44-SUM($I44:I44)))),IF($E44=1,$F44-$I44,$H44)*INDEX(Rates!$C$2:$AP$60,MATCH($B44,Rates!$A$2:$A$60,0),2)))</f>
      </c>
      <c r="K44" s="2">
        <f>IF($B44="",0,IF($D44=1,IF(3&lt;=$C44,MIN(IF($E44=1,$F44-$I44,$H44)*INDEX(Rates!$C$2:$AP$60,MATCH($B44,Rates!$A$2:$A$60,0),3),Limits!$B$8*Assets!$S44),MIN(Limits!$B$9*Assets!$S44,MAX(0,$F44-SUM($I44:J44)))),IF($E44=1,$F44-$I44,$H44)*INDEX(Rates!$C$2:$AP$60,MATCH($B44,Rates!$A$2:$A$60,0),3)))</f>
      </c>
      <c r="L44" s="2">
        <f>IF($B44="",0,IF($D44=1,IF(4&lt;=$C44,MIN(IF($E44=1,$F44-$I44,$H44)*INDEX(Rates!$C$2:$AP$60,MATCH($B44,Rates!$A$2:$A$60,0),4),Limits!$B$9*Assets!$S44),MIN(Limits!$B$9*Assets!$S44,MAX(0,$F44-SUM($I44:K44)))),IF($E44=1,$F44-$I44,$H44)*INDEX(Rates!$C$2:$AP$60,MATCH($B44,Rates!$A$2:$A$60,0),4)))</f>
      </c>
      <c r="M44" s="2">
        <f>IF($B44="",0,IF($D44=1,IF(5&lt;=$C44,MIN(IF($E44=1,$F44-$I44,$H44)*INDEX(Rates!$C$2:$AP$60,MATCH($B44,Rates!$A$2:$A$60,0),5),Limits!$B$9*Assets!$S44),MIN(Limits!$B$9*Assets!$S44,MAX(0,$F44-SUM($I44:L44)))),IF($E44=1,$F44-$I44,$H44)*INDEX(Rates!$C$2:$AP$60,MATCH($B44,Rates!$A$2:$A$60,0),5)))</f>
      </c>
      <c r="N44" s="2">
        <f>IF($B44="",0,IF($D44=1,IF(6&lt;=$C44,MIN(IF($E44=1,$F44-$I44,$H44)*INDEX(Rates!$C$2:$AP$60,MATCH($B44,Rates!$A$2:$A$60,0),6),Limits!$B$9*Assets!$S44),MIN(Limits!$B$9*Assets!$S44,MAX(0,$F44-SUM($I44:M44)))),IF($E44=1,$F44-$I44,$H44)*INDEX(Rates!$C$2:$AP$60,MATCH($B44,Rates!$A$2:$A$60,0),6)))</f>
      </c>
      <c r="O44" s="2">
        <f>IF($B44="",0,IF($D44=1,IF(7&lt;=$C44,MIN(IF($E44=1,$F44-$I44,$H44)*INDEX(Rates!$C$2:$AP$60,MATCH($B44,Rates!$A$2:$A$60,0),7),Limits!$B$9*Assets!$S44),MIN(Limits!$B$9*Assets!$S44,MAX(0,$F44-SUM($I44:N44)))),IF($E44=1,$F44-$I44,$H44)*INDEX(Rates!$C$2:$AP$60,MATCH($B44,Rates!$A$2:$A$60,0),7)))</f>
      </c>
      <c r="P44" s="2">
        <f>IF($B44="",0,IF($D44=1,IF(8&lt;=$C44,MIN(IF($E44=1,$F44-$I44,$H44)*INDEX(Rates!$C$2:$AP$60,MATCH($B44,Rates!$A$2:$A$60,0),8),Limits!$B$9*Assets!$S44),MIN(Limits!$B$9*Assets!$S44,MAX(0,$F44-SUM($I44:O44)))),IF($E44=1,$F44-$I44,$H44)*INDEX(Rates!$C$2:$AP$60,MATCH($B44,Rates!$A$2:$A$60,0),8)))</f>
      </c>
      <c r="Q44" s="2">
        <f>IF($B44="",0,IF($D44=1,IF(9&lt;=$C44,MIN(IF($E44=1,$F44-$I44,$H44)*INDEX(Rates!$C$2:$AP$60,MATCH($B44,Rates!$A$2:$A$60,0),9),Limits!$B$9*Assets!$S44),MIN(Limits!$B$9*Assets!$S44,MAX(0,$F44-SUM($I44:P44)))),IF($E44=1,$F44-$I44,$H44)*INDEX(Rates!$C$2:$AP$60,MATCH($B44,Rates!$A$2:$A$60,0),9)))</f>
      </c>
      <c r="R44" s="2">
        <f>IF($B44="",0,IF($D44=1,IF(10&lt;=$C44,MIN(IF($E44=1,$F44-$I44,$H44)*INDEX(Rates!$C$2:$AP$60,MATCH($B44,Rates!$A$2:$A$60,0),10),Limits!$B$9*Assets!$S44),MIN(Limits!$B$9*Assets!$S44,MAX(0,$F44-SUM($I44:Q44)))),IF($E44=1,$F44-$I44,$H44)*INDEX(Rates!$C$2:$AP$60,MATCH($B44,Rates!$A$2:$A$60,0),10)))</f>
      </c>
      <c r="S44" s="2">
        <f>IF($B44="",0,IF($D44=1,IF(11&lt;=$C44,MIN(IF($E44=1,$F44-$I44,$H44)*INDEX(Rates!$C$2:$AP$60,MATCH($B44,Rates!$A$2:$A$60,0),11),Limits!$B$9*Assets!$S44),MIN(Limits!$B$9*Assets!$S44,MAX(0,$F44-SUM($I44:R44)))),IF($E44=1,$F44-$I44,$H44)*INDEX(Rates!$C$2:$AP$60,MATCH($B44,Rates!$A$2:$A$60,0),11)))</f>
      </c>
      <c r="T44" s="2">
        <f>IF($B44="",0,IF($D44=1,IF(12&lt;=$C44,MIN(IF($E44=1,$F44-$I44,$H44)*INDEX(Rates!$C$2:$AP$60,MATCH($B44,Rates!$A$2:$A$60,0),12),Limits!$B$9*Assets!$S44),MIN(Limits!$B$9*Assets!$S44,MAX(0,$F44-SUM($I44:S44)))),IF($E44=1,$F44-$I44,$H44)*INDEX(Rates!$C$2:$AP$60,MATCH($B44,Rates!$A$2:$A$60,0),12)))</f>
      </c>
      <c r="U44" s="2">
        <f>IF($B44="",0,IF($D44=1,IF(13&lt;=$C44,MIN(IF($E44=1,$F44-$I44,$H44)*INDEX(Rates!$C$2:$AP$60,MATCH($B44,Rates!$A$2:$A$60,0),13),Limits!$B$9*Assets!$S44),MIN(Limits!$B$9*Assets!$S44,MAX(0,$F44-SUM($I44:T44)))),IF($E44=1,$F44-$I44,$H44)*INDEX(Rates!$C$2:$AP$60,MATCH($B44,Rates!$A$2:$A$60,0),13)))</f>
      </c>
      <c r="V44" s="2">
        <f>IF($B44="",0,IF($D44=1,IF(14&lt;=$C44,MIN(IF($E44=1,$F44-$I44,$H44)*INDEX(Rates!$C$2:$AP$60,MATCH($B44,Rates!$A$2:$A$60,0),14),Limits!$B$9*Assets!$S44),MIN(Limits!$B$9*Assets!$S44,MAX(0,$F44-SUM($I44:U44)))),IF($E44=1,$F44-$I44,$H44)*INDEX(Rates!$C$2:$AP$60,MATCH($B44,Rates!$A$2:$A$60,0),14)))</f>
      </c>
      <c r="W44" s="2">
        <f>IF($B44="",0,IF($D44=1,IF(15&lt;=$C44,MIN(IF($E44=1,$F44-$I44,$H44)*INDEX(Rates!$C$2:$AP$60,MATCH($B44,Rates!$A$2:$A$60,0),15),Limits!$B$9*Assets!$S44),MIN(Limits!$B$9*Assets!$S44,MAX(0,$F44-SUM($I44:V44)))),IF($E44=1,$F44-$I44,$H44)*INDEX(Rates!$C$2:$AP$60,MATCH($B44,Rates!$A$2:$A$60,0),15)))</f>
      </c>
      <c r="X44" s="2">
        <f>IF($B44="",0,IF($D44=1,IF(16&lt;=$C44,MIN(IF($E44=1,$F44-$I44,$H44)*INDEX(Rates!$C$2:$AP$60,MATCH($B44,Rates!$A$2:$A$60,0),16),Limits!$B$9*Assets!$S44),MIN(Limits!$B$9*Assets!$S44,MAX(0,$F44-SUM($I44:W44)))),IF($E44=1,$F44-$I44,$H44)*INDEX(Rates!$C$2:$AP$60,MATCH($B44,Rates!$A$2:$A$60,0),16)))</f>
      </c>
      <c r="Y44" s="2">
        <f>IF($B44="",0,IF($D44=1,IF(17&lt;=$C44,MIN(IF($E44=1,$F44-$I44,$H44)*INDEX(Rates!$C$2:$AP$60,MATCH($B44,Rates!$A$2:$A$60,0),17),Limits!$B$9*Assets!$S44),MIN(Limits!$B$9*Assets!$S44,MAX(0,$F44-SUM($I44:X44)))),IF($E44=1,$F44-$I44,$H44)*INDEX(Rates!$C$2:$AP$60,MATCH($B44,Rates!$A$2:$A$60,0),17)))</f>
      </c>
      <c r="Z44" s="2">
        <f>IF($B44="",0,IF($D44=1,IF(18&lt;=$C44,MIN(IF($E44=1,$F44-$I44,$H44)*INDEX(Rates!$C$2:$AP$60,MATCH($B44,Rates!$A$2:$A$60,0),18),Limits!$B$9*Assets!$S44),MIN(Limits!$B$9*Assets!$S44,MAX(0,$F44-SUM($I44:Y44)))),IF($E44=1,$F44-$I44,$H44)*INDEX(Rates!$C$2:$AP$60,MATCH($B44,Rates!$A$2:$A$60,0),18)))</f>
      </c>
      <c r="AA44" s="2">
        <f>IF($B44="",0,IF($D44=1,IF(19&lt;=$C44,MIN(IF($E44=1,$F44-$I44,$H44)*INDEX(Rates!$C$2:$AP$60,MATCH($B44,Rates!$A$2:$A$60,0),19),Limits!$B$9*Assets!$S44),MIN(Limits!$B$9*Assets!$S44,MAX(0,$F44-SUM($I44:Z44)))),IF($E44=1,$F44-$I44,$H44)*INDEX(Rates!$C$2:$AP$60,MATCH($B44,Rates!$A$2:$A$60,0),19)))</f>
      </c>
      <c r="AB44" s="2">
        <f>IF($B44="",0,IF($D44=1,IF(20&lt;=$C44,MIN(IF($E44=1,$F44-$I44,$H44)*INDEX(Rates!$C$2:$AP$60,MATCH($B44,Rates!$A$2:$A$60,0),20),Limits!$B$9*Assets!$S44),MIN(Limits!$B$9*Assets!$S44,MAX(0,$F44-SUM($I44:AA44)))),IF($E44=1,$F44-$I44,$H44)*INDEX(Rates!$C$2:$AP$60,MATCH($B44,Rates!$A$2:$A$60,0),20)))</f>
      </c>
      <c r="AC44" s="2">
        <f>IF($B44="",0,IF($D44=1,IF(21&lt;=$C44,MIN(IF($E44=1,$F44-$I44,$H44)*INDEX(Rates!$C$2:$AP$60,MATCH($B44,Rates!$A$2:$A$60,0),21),Limits!$B$9*Assets!$S44),MIN(Limits!$B$9*Assets!$S44,MAX(0,$F44-SUM($I44:AB44)))),IF($E44=1,$F44-$I44,$H44)*INDEX(Rates!$C$2:$AP$60,MATCH($B44,Rates!$A$2:$A$60,0),21)))</f>
      </c>
      <c r="AD44" s="2">
        <f>IF($B44="",0,IF($D44=1,IF(22&lt;=$C44,MIN(IF($E44=1,$F44-$I44,$H44)*INDEX(Rates!$C$2:$AP$60,MATCH($B44,Rates!$A$2:$A$60,0),22),Limits!$B$9*Assets!$S44),MIN(Limits!$B$9*Assets!$S44,MAX(0,$F44-SUM($I44:AC44)))),IF($E44=1,$F44-$I44,$H44)*INDEX(Rates!$C$2:$AP$60,MATCH($B44,Rates!$A$2:$A$60,0),22)))</f>
      </c>
      <c r="AE44" s="2">
        <f>IF($B44="",0,IF($D44=1,IF(23&lt;=$C44,MIN(IF($E44=1,$F44-$I44,$H44)*INDEX(Rates!$C$2:$AP$60,MATCH($B44,Rates!$A$2:$A$60,0),23),Limits!$B$9*Assets!$S44),MIN(Limits!$B$9*Assets!$S44,MAX(0,$F44-SUM($I44:AD44)))),IF($E44=1,$F44-$I44,$H44)*INDEX(Rates!$C$2:$AP$60,MATCH($B44,Rates!$A$2:$A$60,0),23)))</f>
      </c>
      <c r="AF44" s="2">
        <f>IF($B44="",0,IF($D44=1,IF(24&lt;=$C44,MIN(IF($E44=1,$F44-$I44,$H44)*INDEX(Rates!$C$2:$AP$60,MATCH($B44,Rates!$A$2:$A$60,0),24),Limits!$B$9*Assets!$S44),MIN(Limits!$B$9*Assets!$S44,MAX(0,$F44-SUM($I44:AE44)))),IF($E44=1,$F44-$I44,$H44)*INDEX(Rates!$C$2:$AP$60,MATCH($B44,Rates!$A$2:$A$60,0),24)))</f>
      </c>
      <c r="AG44" s="2">
        <f>IF($B44="",0,IF($D44=1,IF(25&lt;=$C44,MIN(IF($E44=1,$F44-$I44,$H44)*INDEX(Rates!$C$2:$AP$60,MATCH($B44,Rates!$A$2:$A$60,0),25),Limits!$B$9*Assets!$S44),MIN(Limits!$B$9*Assets!$S44,MAX(0,$F44-SUM($I44:AF44)))),IF($E44=1,$F44-$I44,$H44)*INDEX(Rates!$C$2:$AP$60,MATCH($B44,Rates!$A$2:$A$60,0),25)))</f>
      </c>
      <c r="AH44" s="2">
        <f>IF($B44="",0,IF($D44=1,IF(26&lt;=$C44,MIN(IF($E44=1,$F44-$I44,$H44)*INDEX(Rates!$C$2:$AP$60,MATCH($B44,Rates!$A$2:$A$60,0),26),Limits!$B$9*Assets!$S44),MIN(Limits!$B$9*Assets!$S44,MAX(0,$F44-SUM($I44:AG44)))),IF($E44=1,$F44-$I44,$H44)*INDEX(Rates!$C$2:$AP$60,MATCH($B44,Rates!$A$2:$A$60,0),26)))</f>
      </c>
      <c r="AI44" s="2">
        <f>IF($B44="",0,IF($D44=1,IF(27&lt;=$C44,MIN(IF($E44=1,$F44-$I44,$H44)*INDEX(Rates!$C$2:$AP$60,MATCH($B44,Rates!$A$2:$A$60,0),27),Limits!$B$9*Assets!$S44),MIN(Limits!$B$9*Assets!$S44,MAX(0,$F44-SUM($I44:AH44)))),IF($E44=1,$F44-$I44,$H44)*INDEX(Rates!$C$2:$AP$60,MATCH($B44,Rates!$A$2:$A$60,0),27)))</f>
      </c>
      <c r="AJ44" s="2">
        <f>IF($B44="",0,IF($D44=1,IF(28&lt;=$C44,MIN(IF($E44=1,$F44-$I44,$H44)*INDEX(Rates!$C$2:$AP$60,MATCH($B44,Rates!$A$2:$A$60,0),28),Limits!$B$9*Assets!$S44),MIN(Limits!$B$9*Assets!$S44,MAX(0,$F44-SUM($I44:AI44)))),IF($E44=1,$F44-$I44,$H44)*INDEX(Rates!$C$2:$AP$60,MATCH($B44,Rates!$A$2:$A$60,0),28)))</f>
      </c>
      <c r="AK44" s="2">
        <f>IF($B44="",0,IF($D44=1,IF(29&lt;=$C44,MIN(IF($E44=1,$F44-$I44,$H44)*INDEX(Rates!$C$2:$AP$60,MATCH($B44,Rates!$A$2:$A$60,0),29),Limits!$B$9*Assets!$S44),MIN(Limits!$B$9*Assets!$S44,MAX(0,$F44-SUM($I44:AJ44)))),IF($E44=1,$F44-$I44,$H44)*INDEX(Rates!$C$2:$AP$60,MATCH($B44,Rates!$A$2:$A$60,0),29)))</f>
      </c>
      <c r="AL44" s="2">
        <f>IF($B44="",0,IF($D44=1,IF(30&lt;=$C44,MIN(IF($E44=1,$F44-$I44,$H44)*INDEX(Rates!$C$2:$AP$60,MATCH($B44,Rates!$A$2:$A$60,0),30),Limits!$B$9*Assets!$S44),MIN(Limits!$B$9*Assets!$S44,MAX(0,$F44-SUM($I44:AK44)))),IF($E44=1,$F44-$I44,$H44)*INDEX(Rates!$C$2:$AP$60,MATCH($B44,Rates!$A$2:$A$60,0),30)))</f>
      </c>
      <c r="AM44" s="2">
        <f>IF($B44="",0,IF($D44=1,IF(31&lt;=$C44,MIN(IF($E44=1,$F44-$I44,$H44)*INDEX(Rates!$C$2:$AP$60,MATCH($B44,Rates!$A$2:$A$60,0),31),Limits!$B$9*Assets!$S44),MIN(Limits!$B$9*Assets!$S44,MAX(0,$F44-SUM($I44:AL44)))),IF($E44=1,$F44-$I44,$H44)*INDEX(Rates!$C$2:$AP$60,MATCH($B44,Rates!$A$2:$A$60,0),31)))</f>
      </c>
      <c r="AN44" s="2">
        <f>IF($B44="",0,IF($D44=1,IF(32&lt;=$C44,MIN(IF($E44=1,$F44-$I44,$H44)*INDEX(Rates!$C$2:$AP$60,MATCH($B44,Rates!$A$2:$A$60,0),32),Limits!$B$9*Assets!$S44),MIN(Limits!$B$9*Assets!$S44,MAX(0,$F44-SUM($I44:AM44)))),IF($E44=1,$F44-$I44,$H44)*INDEX(Rates!$C$2:$AP$60,MATCH($B44,Rates!$A$2:$A$60,0),32)))</f>
      </c>
      <c r="AO44" s="2">
        <f>IF($B44="",0,IF($D44=1,IF(33&lt;=$C44,MIN(IF($E44=1,$F44-$I44,$H44)*INDEX(Rates!$C$2:$AP$60,MATCH($B44,Rates!$A$2:$A$60,0),33),Limits!$B$9*Assets!$S44),MIN(Limits!$B$9*Assets!$S44,MAX(0,$F44-SUM($I44:AN44)))),IF($E44=1,$F44-$I44,$H44)*INDEX(Rates!$C$2:$AP$60,MATCH($B44,Rates!$A$2:$A$60,0),33)))</f>
      </c>
      <c r="AP44" s="2">
        <f>IF($B44="",0,IF($D44=1,IF(34&lt;=$C44,MIN(IF($E44=1,$F44-$I44,$H44)*INDEX(Rates!$C$2:$AP$60,MATCH($B44,Rates!$A$2:$A$60,0),34),Limits!$B$9*Assets!$S44),MIN(Limits!$B$9*Assets!$S44,MAX(0,$F44-SUM($I44:AO44)))),IF($E44=1,$F44-$I44,$H44)*INDEX(Rates!$C$2:$AP$60,MATCH($B44,Rates!$A$2:$A$60,0),34)))</f>
      </c>
      <c r="AQ44" s="2">
        <f>IF($B44="",0,IF($D44=1,IF(35&lt;=$C44,MIN(IF($E44=1,$F44-$I44,$H44)*INDEX(Rates!$C$2:$AP$60,MATCH($B44,Rates!$A$2:$A$60,0),35),Limits!$B$9*Assets!$S44),MIN(Limits!$B$9*Assets!$S44,MAX(0,$F44-SUM($I44:AP44)))),IF($E44=1,$F44-$I44,$H44)*INDEX(Rates!$C$2:$AP$60,MATCH($B44,Rates!$A$2:$A$60,0),35)))</f>
      </c>
      <c r="AR44" s="2">
        <f>IF($B44="",0,IF($D44=1,IF(36&lt;=$C44,MIN(IF($E44=1,$F44-$I44,$H44)*INDEX(Rates!$C$2:$AP$60,MATCH($B44,Rates!$A$2:$A$60,0),36),Limits!$B$9*Assets!$S44),MIN(Limits!$B$9*Assets!$S44,MAX(0,$F44-SUM($I44:AQ44)))),IF($E44=1,$F44-$I44,$H44)*INDEX(Rates!$C$2:$AP$60,MATCH($B44,Rates!$A$2:$A$60,0),36)))</f>
      </c>
      <c r="AS44" s="2">
        <f>IF($B44="",0,IF($D44=1,IF(37&lt;=$C44,MIN(IF($E44=1,$F44-$I44,$H44)*INDEX(Rates!$C$2:$AP$60,MATCH($B44,Rates!$A$2:$A$60,0),37),Limits!$B$9*Assets!$S44),MIN(Limits!$B$9*Assets!$S44,MAX(0,$F44-SUM($I44:AR44)))),IF($E44=1,$F44-$I44,$H44)*INDEX(Rates!$C$2:$AP$60,MATCH($B44,Rates!$A$2:$A$60,0),37)))</f>
      </c>
      <c r="AT44" s="2">
        <f>IF($B44="",0,IF($D44=1,IF(38&lt;=$C44,MIN(IF($E44=1,$F44-$I44,$H44)*INDEX(Rates!$C$2:$AP$60,MATCH($B44,Rates!$A$2:$A$60,0),38),Limits!$B$9*Assets!$S44),MIN(Limits!$B$9*Assets!$S44,MAX(0,$F44-SUM($I44:AS44)))),IF($E44=1,$F44-$I44,$H44)*INDEX(Rates!$C$2:$AP$60,MATCH($B44,Rates!$A$2:$A$60,0),38)))</f>
      </c>
      <c r="AU44" s="2">
        <f>IF($B44="",0,IF($D44=1,IF(39&lt;=$C44,MIN(IF($E44=1,$F44-$I44,$H44)*INDEX(Rates!$C$2:$AP$60,MATCH($B44,Rates!$A$2:$A$60,0),39),Limits!$B$9*Assets!$S44),MIN(Limits!$B$9*Assets!$S44,MAX(0,$F44-SUM($I44:AT44)))),IF($E44=1,$F44-$I44,$H44)*INDEX(Rates!$C$2:$AP$60,MATCH($B44,Rates!$A$2:$A$60,0),39)))</f>
      </c>
      <c r="AV44" s="2">
        <f>IF($B44="",0,IF($D44=1,IF(40&lt;=$C44,MIN(IF($E44=1,$F44-$I44,$H44)*INDEX(Rates!$C$2:$AP$60,MATCH($B44,Rates!$A$2:$A$60,0),40),Limits!$B$9*Assets!$S44),MIN(Limits!$B$9*Assets!$S44,MAX(0,$F44-SUM($I44:AU44)))),IF($E44=1,$F44-$I44,$H44)*INDEX(Rates!$C$2:$AP$60,MATCH($B44,Rates!$A$2:$A$60,0),40)))</f>
      </c>
    </row>
    <row r="45" spans="1:48" x14ac:dyDescent="0.25">
      <c r="A45">
        <f>IF(Assets!A45="","",Assets!A45)</f>
      </c>
      <c r="B45">
        <f>Assets!AD45</f>
      </c>
      <c r="C45">
        <f>IF(B45="",0,INDEX(Rates!$B$2:$B$60,MATCH(B45,Rates!$A$2:$A$60,0)))</f>
      </c>
      <c r="D45">
        <f>Assets!X45</f>
      </c>
      <c r="E45">
        <f>IF(AND(D45=1,Assets!J45=1,Assets!K45=0),1,0)</f>
      </c>
      <c r="F45">
        <f>Assets!T45</f>
      </c>
      <c r="G45">
        <f>Assets!AF45+Assets!L45</f>
      </c>
      <c r="H45">
        <f>Assets!M45</f>
      </c>
      <c r="I45" s="2">
        <f>IF($B45="",0,IF($D45=1,IF(1&lt;=$C45,MIN($G45+$H45*INDEX(Rates!$C$2:$AP$60,MATCH($B45,Rates!$A$2:$A$60,0),1),Assets!$Z45),MIN($G45+$H45*INDEX(Rates!$C$2:$AP$60,MATCH($B45,Rates!$A$2:$A$60,0),1),Assets!$Z45)),$G45+$H45*INDEX(Rates!$C$2:$AP$60,MATCH($B45,Rates!$A$2:$A$60,0),1)))</f>
      </c>
      <c r="J45" s="2">
        <f>IF($B45="",0,IF($D45=1,IF(2&lt;=$C45,MIN(IF($E45=1,$F45-$I45,$H45)*INDEX(Rates!$C$2:$AP$60,MATCH($B45,Rates!$A$2:$A$60,0),2),Limits!$B$7*Assets!$S45),MIN(Limits!$B$9*Assets!$S45,MAX(0,$F45-SUM($I45:I45)))),IF($E45=1,$F45-$I45,$H45)*INDEX(Rates!$C$2:$AP$60,MATCH($B45,Rates!$A$2:$A$60,0),2)))</f>
      </c>
      <c r="K45" s="2">
        <f>IF($B45="",0,IF($D45=1,IF(3&lt;=$C45,MIN(IF($E45=1,$F45-$I45,$H45)*INDEX(Rates!$C$2:$AP$60,MATCH($B45,Rates!$A$2:$A$60,0),3),Limits!$B$8*Assets!$S45),MIN(Limits!$B$9*Assets!$S45,MAX(0,$F45-SUM($I45:J45)))),IF($E45=1,$F45-$I45,$H45)*INDEX(Rates!$C$2:$AP$60,MATCH($B45,Rates!$A$2:$A$60,0),3)))</f>
      </c>
      <c r="L45" s="2">
        <f>IF($B45="",0,IF($D45=1,IF(4&lt;=$C45,MIN(IF($E45=1,$F45-$I45,$H45)*INDEX(Rates!$C$2:$AP$60,MATCH($B45,Rates!$A$2:$A$60,0),4),Limits!$B$9*Assets!$S45),MIN(Limits!$B$9*Assets!$S45,MAX(0,$F45-SUM($I45:K45)))),IF($E45=1,$F45-$I45,$H45)*INDEX(Rates!$C$2:$AP$60,MATCH($B45,Rates!$A$2:$A$60,0),4)))</f>
      </c>
      <c r="M45" s="2">
        <f>IF($B45="",0,IF($D45=1,IF(5&lt;=$C45,MIN(IF($E45=1,$F45-$I45,$H45)*INDEX(Rates!$C$2:$AP$60,MATCH($B45,Rates!$A$2:$A$60,0),5),Limits!$B$9*Assets!$S45),MIN(Limits!$B$9*Assets!$S45,MAX(0,$F45-SUM($I45:L45)))),IF($E45=1,$F45-$I45,$H45)*INDEX(Rates!$C$2:$AP$60,MATCH($B45,Rates!$A$2:$A$60,0),5)))</f>
      </c>
      <c r="N45" s="2">
        <f>IF($B45="",0,IF($D45=1,IF(6&lt;=$C45,MIN(IF($E45=1,$F45-$I45,$H45)*INDEX(Rates!$C$2:$AP$60,MATCH($B45,Rates!$A$2:$A$60,0),6),Limits!$B$9*Assets!$S45),MIN(Limits!$B$9*Assets!$S45,MAX(0,$F45-SUM($I45:M45)))),IF($E45=1,$F45-$I45,$H45)*INDEX(Rates!$C$2:$AP$60,MATCH($B45,Rates!$A$2:$A$60,0),6)))</f>
      </c>
      <c r="O45" s="2">
        <f>IF($B45="",0,IF($D45=1,IF(7&lt;=$C45,MIN(IF($E45=1,$F45-$I45,$H45)*INDEX(Rates!$C$2:$AP$60,MATCH($B45,Rates!$A$2:$A$60,0),7),Limits!$B$9*Assets!$S45),MIN(Limits!$B$9*Assets!$S45,MAX(0,$F45-SUM($I45:N45)))),IF($E45=1,$F45-$I45,$H45)*INDEX(Rates!$C$2:$AP$60,MATCH($B45,Rates!$A$2:$A$60,0),7)))</f>
      </c>
      <c r="P45" s="2">
        <f>IF($B45="",0,IF($D45=1,IF(8&lt;=$C45,MIN(IF($E45=1,$F45-$I45,$H45)*INDEX(Rates!$C$2:$AP$60,MATCH($B45,Rates!$A$2:$A$60,0),8),Limits!$B$9*Assets!$S45),MIN(Limits!$B$9*Assets!$S45,MAX(0,$F45-SUM($I45:O45)))),IF($E45=1,$F45-$I45,$H45)*INDEX(Rates!$C$2:$AP$60,MATCH($B45,Rates!$A$2:$A$60,0),8)))</f>
      </c>
      <c r="Q45" s="2">
        <f>IF($B45="",0,IF($D45=1,IF(9&lt;=$C45,MIN(IF($E45=1,$F45-$I45,$H45)*INDEX(Rates!$C$2:$AP$60,MATCH($B45,Rates!$A$2:$A$60,0),9),Limits!$B$9*Assets!$S45),MIN(Limits!$B$9*Assets!$S45,MAX(0,$F45-SUM($I45:P45)))),IF($E45=1,$F45-$I45,$H45)*INDEX(Rates!$C$2:$AP$60,MATCH($B45,Rates!$A$2:$A$60,0),9)))</f>
      </c>
      <c r="R45" s="2">
        <f>IF($B45="",0,IF($D45=1,IF(10&lt;=$C45,MIN(IF($E45=1,$F45-$I45,$H45)*INDEX(Rates!$C$2:$AP$60,MATCH($B45,Rates!$A$2:$A$60,0),10),Limits!$B$9*Assets!$S45),MIN(Limits!$B$9*Assets!$S45,MAX(0,$F45-SUM($I45:Q45)))),IF($E45=1,$F45-$I45,$H45)*INDEX(Rates!$C$2:$AP$60,MATCH($B45,Rates!$A$2:$A$60,0),10)))</f>
      </c>
      <c r="S45" s="2">
        <f>IF($B45="",0,IF($D45=1,IF(11&lt;=$C45,MIN(IF($E45=1,$F45-$I45,$H45)*INDEX(Rates!$C$2:$AP$60,MATCH($B45,Rates!$A$2:$A$60,0),11),Limits!$B$9*Assets!$S45),MIN(Limits!$B$9*Assets!$S45,MAX(0,$F45-SUM($I45:R45)))),IF($E45=1,$F45-$I45,$H45)*INDEX(Rates!$C$2:$AP$60,MATCH($B45,Rates!$A$2:$A$60,0),11)))</f>
      </c>
      <c r="T45" s="2">
        <f>IF($B45="",0,IF($D45=1,IF(12&lt;=$C45,MIN(IF($E45=1,$F45-$I45,$H45)*INDEX(Rates!$C$2:$AP$60,MATCH($B45,Rates!$A$2:$A$60,0),12),Limits!$B$9*Assets!$S45),MIN(Limits!$B$9*Assets!$S45,MAX(0,$F45-SUM($I45:S45)))),IF($E45=1,$F45-$I45,$H45)*INDEX(Rates!$C$2:$AP$60,MATCH($B45,Rates!$A$2:$A$60,0),12)))</f>
      </c>
      <c r="U45" s="2">
        <f>IF($B45="",0,IF($D45=1,IF(13&lt;=$C45,MIN(IF($E45=1,$F45-$I45,$H45)*INDEX(Rates!$C$2:$AP$60,MATCH($B45,Rates!$A$2:$A$60,0),13),Limits!$B$9*Assets!$S45),MIN(Limits!$B$9*Assets!$S45,MAX(0,$F45-SUM($I45:T45)))),IF($E45=1,$F45-$I45,$H45)*INDEX(Rates!$C$2:$AP$60,MATCH($B45,Rates!$A$2:$A$60,0),13)))</f>
      </c>
      <c r="V45" s="2">
        <f>IF($B45="",0,IF($D45=1,IF(14&lt;=$C45,MIN(IF($E45=1,$F45-$I45,$H45)*INDEX(Rates!$C$2:$AP$60,MATCH($B45,Rates!$A$2:$A$60,0),14),Limits!$B$9*Assets!$S45),MIN(Limits!$B$9*Assets!$S45,MAX(0,$F45-SUM($I45:U45)))),IF($E45=1,$F45-$I45,$H45)*INDEX(Rates!$C$2:$AP$60,MATCH($B45,Rates!$A$2:$A$60,0),14)))</f>
      </c>
      <c r="W45" s="2">
        <f>IF($B45="",0,IF($D45=1,IF(15&lt;=$C45,MIN(IF($E45=1,$F45-$I45,$H45)*INDEX(Rates!$C$2:$AP$60,MATCH($B45,Rates!$A$2:$A$60,0),15),Limits!$B$9*Assets!$S45),MIN(Limits!$B$9*Assets!$S45,MAX(0,$F45-SUM($I45:V45)))),IF($E45=1,$F45-$I45,$H45)*INDEX(Rates!$C$2:$AP$60,MATCH($B45,Rates!$A$2:$A$60,0),15)))</f>
      </c>
      <c r="X45" s="2">
        <f>IF($B45="",0,IF($D45=1,IF(16&lt;=$C45,MIN(IF($E45=1,$F45-$I45,$H45)*INDEX(Rates!$C$2:$AP$60,MATCH($B45,Rates!$A$2:$A$60,0),16),Limits!$B$9*Assets!$S45),MIN(Limits!$B$9*Assets!$S45,MAX(0,$F45-SUM($I45:W45)))),IF($E45=1,$F45-$I45,$H45)*INDEX(Rates!$C$2:$AP$60,MATCH($B45,Rates!$A$2:$A$60,0),16)))</f>
      </c>
      <c r="Y45" s="2">
        <f>IF($B45="",0,IF($D45=1,IF(17&lt;=$C45,MIN(IF($E45=1,$F45-$I45,$H45)*INDEX(Rates!$C$2:$AP$60,MATCH($B45,Rates!$A$2:$A$60,0),17),Limits!$B$9*Assets!$S45),MIN(Limits!$B$9*Assets!$S45,MAX(0,$F45-SUM($I45:X45)))),IF($E45=1,$F45-$I45,$H45)*INDEX(Rates!$C$2:$AP$60,MATCH($B45,Rates!$A$2:$A$60,0),17)))</f>
      </c>
      <c r="Z45" s="2">
        <f>IF($B45="",0,IF($D45=1,IF(18&lt;=$C45,MIN(IF($E45=1,$F45-$I45,$H45)*INDEX(Rates!$C$2:$AP$60,MATCH($B45,Rates!$A$2:$A$60,0),18),Limits!$B$9*Assets!$S45),MIN(Limits!$B$9*Assets!$S45,MAX(0,$F45-SUM($I45:Y45)))),IF($E45=1,$F45-$I45,$H45)*INDEX(Rates!$C$2:$AP$60,MATCH($B45,Rates!$A$2:$A$60,0),18)))</f>
      </c>
      <c r="AA45" s="2">
        <f>IF($B45="",0,IF($D45=1,IF(19&lt;=$C45,MIN(IF($E45=1,$F45-$I45,$H45)*INDEX(Rates!$C$2:$AP$60,MATCH($B45,Rates!$A$2:$A$60,0),19),Limits!$B$9*Assets!$S45),MIN(Limits!$B$9*Assets!$S45,MAX(0,$F45-SUM($I45:Z45)))),IF($E45=1,$F45-$I45,$H45)*INDEX(Rates!$C$2:$AP$60,MATCH($B45,Rates!$A$2:$A$60,0),19)))</f>
      </c>
      <c r="AB45" s="2">
        <f>IF($B45="",0,IF($D45=1,IF(20&lt;=$C45,MIN(IF($E45=1,$F45-$I45,$H45)*INDEX(Rates!$C$2:$AP$60,MATCH($B45,Rates!$A$2:$A$60,0),20),Limits!$B$9*Assets!$S45),MIN(Limits!$B$9*Assets!$S45,MAX(0,$F45-SUM($I45:AA45)))),IF($E45=1,$F45-$I45,$H45)*INDEX(Rates!$C$2:$AP$60,MATCH($B45,Rates!$A$2:$A$60,0),20)))</f>
      </c>
      <c r="AC45" s="2">
        <f>IF($B45="",0,IF($D45=1,IF(21&lt;=$C45,MIN(IF($E45=1,$F45-$I45,$H45)*INDEX(Rates!$C$2:$AP$60,MATCH($B45,Rates!$A$2:$A$60,0),21),Limits!$B$9*Assets!$S45),MIN(Limits!$B$9*Assets!$S45,MAX(0,$F45-SUM($I45:AB45)))),IF($E45=1,$F45-$I45,$H45)*INDEX(Rates!$C$2:$AP$60,MATCH($B45,Rates!$A$2:$A$60,0),21)))</f>
      </c>
      <c r="AD45" s="2">
        <f>IF($B45="",0,IF($D45=1,IF(22&lt;=$C45,MIN(IF($E45=1,$F45-$I45,$H45)*INDEX(Rates!$C$2:$AP$60,MATCH($B45,Rates!$A$2:$A$60,0),22),Limits!$B$9*Assets!$S45),MIN(Limits!$B$9*Assets!$S45,MAX(0,$F45-SUM($I45:AC45)))),IF($E45=1,$F45-$I45,$H45)*INDEX(Rates!$C$2:$AP$60,MATCH($B45,Rates!$A$2:$A$60,0),22)))</f>
      </c>
      <c r="AE45" s="2">
        <f>IF($B45="",0,IF($D45=1,IF(23&lt;=$C45,MIN(IF($E45=1,$F45-$I45,$H45)*INDEX(Rates!$C$2:$AP$60,MATCH($B45,Rates!$A$2:$A$60,0),23),Limits!$B$9*Assets!$S45),MIN(Limits!$B$9*Assets!$S45,MAX(0,$F45-SUM($I45:AD45)))),IF($E45=1,$F45-$I45,$H45)*INDEX(Rates!$C$2:$AP$60,MATCH($B45,Rates!$A$2:$A$60,0),23)))</f>
      </c>
      <c r="AF45" s="2">
        <f>IF($B45="",0,IF($D45=1,IF(24&lt;=$C45,MIN(IF($E45=1,$F45-$I45,$H45)*INDEX(Rates!$C$2:$AP$60,MATCH($B45,Rates!$A$2:$A$60,0),24),Limits!$B$9*Assets!$S45),MIN(Limits!$B$9*Assets!$S45,MAX(0,$F45-SUM($I45:AE45)))),IF($E45=1,$F45-$I45,$H45)*INDEX(Rates!$C$2:$AP$60,MATCH($B45,Rates!$A$2:$A$60,0),24)))</f>
      </c>
      <c r="AG45" s="2">
        <f>IF($B45="",0,IF($D45=1,IF(25&lt;=$C45,MIN(IF($E45=1,$F45-$I45,$H45)*INDEX(Rates!$C$2:$AP$60,MATCH($B45,Rates!$A$2:$A$60,0),25),Limits!$B$9*Assets!$S45),MIN(Limits!$B$9*Assets!$S45,MAX(0,$F45-SUM($I45:AF45)))),IF($E45=1,$F45-$I45,$H45)*INDEX(Rates!$C$2:$AP$60,MATCH($B45,Rates!$A$2:$A$60,0),25)))</f>
      </c>
      <c r="AH45" s="2">
        <f>IF($B45="",0,IF($D45=1,IF(26&lt;=$C45,MIN(IF($E45=1,$F45-$I45,$H45)*INDEX(Rates!$C$2:$AP$60,MATCH($B45,Rates!$A$2:$A$60,0),26),Limits!$B$9*Assets!$S45),MIN(Limits!$B$9*Assets!$S45,MAX(0,$F45-SUM($I45:AG45)))),IF($E45=1,$F45-$I45,$H45)*INDEX(Rates!$C$2:$AP$60,MATCH($B45,Rates!$A$2:$A$60,0),26)))</f>
      </c>
      <c r="AI45" s="2">
        <f>IF($B45="",0,IF($D45=1,IF(27&lt;=$C45,MIN(IF($E45=1,$F45-$I45,$H45)*INDEX(Rates!$C$2:$AP$60,MATCH($B45,Rates!$A$2:$A$60,0),27),Limits!$B$9*Assets!$S45),MIN(Limits!$B$9*Assets!$S45,MAX(0,$F45-SUM($I45:AH45)))),IF($E45=1,$F45-$I45,$H45)*INDEX(Rates!$C$2:$AP$60,MATCH($B45,Rates!$A$2:$A$60,0),27)))</f>
      </c>
      <c r="AJ45" s="2">
        <f>IF($B45="",0,IF($D45=1,IF(28&lt;=$C45,MIN(IF($E45=1,$F45-$I45,$H45)*INDEX(Rates!$C$2:$AP$60,MATCH($B45,Rates!$A$2:$A$60,0),28),Limits!$B$9*Assets!$S45),MIN(Limits!$B$9*Assets!$S45,MAX(0,$F45-SUM($I45:AI45)))),IF($E45=1,$F45-$I45,$H45)*INDEX(Rates!$C$2:$AP$60,MATCH($B45,Rates!$A$2:$A$60,0),28)))</f>
      </c>
      <c r="AK45" s="2">
        <f>IF($B45="",0,IF($D45=1,IF(29&lt;=$C45,MIN(IF($E45=1,$F45-$I45,$H45)*INDEX(Rates!$C$2:$AP$60,MATCH($B45,Rates!$A$2:$A$60,0),29),Limits!$B$9*Assets!$S45),MIN(Limits!$B$9*Assets!$S45,MAX(0,$F45-SUM($I45:AJ45)))),IF($E45=1,$F45-$I45,$H45)*INDEX(Rates!$C$2:$AP$60,MATCH($B45,Rates!$A$2:$A$60,0),29)))</f>
      </c>
      <c r="AL45" s="2">
        <f>IF($B45="",0,IF($D45=1,IF(30&lt;=$C45,MIN(IF($E45=1,$F45-$I45,$H45)*INDEX(Rates!$C$2:$AP$60,MATCH($B45,Rates!$A$2:$A$60,0),30),Limits!$B$9*Assets!$S45),MIN(Limits!$B$9*Assets!$S45,MAX(0,$F45-SUM($I45:AK45)))),IF($E45=1,$F45-$I45,$H45)*INDEX(Rates!$C$2:$AP$60,MATCH($B45,Rates!$A$2:$A$60,0),30)))</f>
      </c>
      <c r="AM45" s="2">
        <f>IF($B45="",0,IF($D45=1,IF(31&lt;=$C45,MIN(IF($E45=1,$F45-$I45,$H45)*INDEX(Rates!$C$2:$AP$60,MATCH($B45,Rates!$A$2:$A$60,0),31),Limits!$B$9*Assets!$S45),MIN(Limits!$B$9*Assets!$S45,MAX(0,$F45-SUM($I45:AL45)))),IF($E45=1,$F45-$I45,$H45)*INDEX(Rates!$C$2:$AP$60,MATCH($B45,Rates!$A$2:$A$60,0),31)))</f>
      </c>
      <c r="AN45" s="2">
        <f>IF($B45="",0,IF($D45=1,IF(32&lt;=$C45,MIN(IF($E45=1,$F45-$I45,$H45)*INDEX(Rates!$C$2:$AP$60,MATCH($B45,Rates!$A$2:$A$60,0),32),Limits!$B$9*Assets!$S45),MIN(Limits!$B$9*Assets!$S45,MAX(0,$F45-SUM($I45:AM45)))),IF($E45=1,$F45-$I45,$H45)*INDEX(Rates!$C$2:$AP$60,MATCH($B45,Rates!$A$2:$A$60,0),32)))</f>
      </c>
      <c r="AO45" s="2">
        <f>IF($B45="",0,IF($D45=1,IF(33&lt;=$C45,MIN(IF($E45=1,$F45-$I45,$H45)*INDEX(Rates!$C$2:$AP$60,MATCH($B45,Rates!$A$2:$A$60,0),33),Limits!$B$9*Assets!$S45),MIN(Limits!$B$9*Assets!$S45,MAX(0,$F45-SUM($I45:AN45)))),IF($E45=1,$F45-$I45,$H45)*INDEX(Rates!$C$2:$AP$60,MATCH($B45,Rates!$A$2:$A$60,0),33)))</f>
      </c>
      <c r="AP45" s="2">
        <f>IF($B45="",0,IF($D45=1,IF(34&lt;=$C45,MIN(IF($E45=1,$F45-$I45,$H45)*INDEX(Rates!$C$2:$AP$60,MATCH($B45,Rates!$A$2:$A$60,0),34),Limits!$B$9*Assets!$S45),MIN(Limits!$B$9*Assets!$S45,MAX(0,$F45-SUM($I45:AO45)))),IF($E45=1,$F45-$I45,$H45)*INDEX(Rates!$C$2:$AP$60,MATCH($B45,Rates!$A$2:$A$60,0),34)))</f>
      </c>
      <c r="AQ45" s="2">
        <f>IF($B45="",0,IF($D45=1,IF(35&lt;=$C45,MIN(IF($E45=1,$F45-$I45,$H45)*INDEX(Rates!$C$2:$AP$60,MATCH($B45,Rates!$A$2:$A$60,0),35),Limits!$B$9*Assets!$S45),MIN(Limits!$B$9*Assets!$S45,MAX(0,$F45-SUM($I45:AP45)))),IF($E45=1,$F45-$I45,$H45)*INDEX(Rates!$C$2:$AP$60,MATCH($B45,Rates!$A$2:$A$60,0),35)))</f>
      </c>
      <c r="AR45" s="2">
        <f>IF($B45="",0,IF($D45=1,IF(36&lt;=$C45,MIN(IF($E45=1,$F45-$I45,$H45)*INDEX(Rates!$C$2:$AP$60,MATCH($B45,Rates!$A$2:$A$60,0),36),Limits!$B$9*Assets!$S45),MIN(Limits!$B$9*Assets!$S45,MAX(0,$F45-SUM($I45:AQ45)))),IF($E45=1,$F45-$I45,$H45)*INDEX(Rates!$C$2:$AP$60,MATCH($B45,Rates!$A$2:$A$60,0),36)))</f>
      </c>
      <c r="AS45" s="2">
        <f>IF($B45="",0,IF($D45=1,IF(37&lt;=$C45,MIN(IF($E45=1,$F45-$I45,$H45)*INDEX(Rates!$C$2:$AP$60,MATCH($B45,Rates!$A$2:$A$60,0),37),Limits!$B$9*Assets!$S45),MIN(Limits!$B$9*Assets!$S45,MAX(0,$F45-SUM($I45:AR45)))),IF($E45=1,$F45-$I45,$H45)*INDEX(Rates!$C$2:$AP$60,MATCH($B45,Rates!$A$2:$A$60,0),37)))</f>
      </c>
      <c r="AT45" s="2">
        <f>IF($B45="",0,IF($D45=1,IF(38&lt;=$C45,MIN(IF($E45=1,$F45-$I45,$H45)*INDEX(Rates!$C$2:$AP$60,MATCH($B45,Rates!$A$2:$A$60,0),38),Limits!$B$9*Assets!$S45),MIN(Limits!$B$9*Assets!$S45,MAX(0,$F45-SUM($I45:AS45)))),IF($E45=1,$F45-$I45,$H45)*INDEX(Rates!$C$2:$AP$60,MATCH($B45,Rates!$A$2:$A$60,0),38)))</f>
      </c>
      <c r="AU45" s="2">
        <f>IF($B45="",0,IF($D45=1,IF(39&lt;=$C45,MIN(IF($E45=1,$F45-$I45,$H45)*INDEX(Rates!$C$2:$AP$60,MATCH($B45,Rates!$A$2:$A$60,0),39),Limits!$B$9*Assets!$S45),MIN(Limits!$B$9*Assets!$S45,MAX(0,$F45-SUM($I45:AT45)))),IF($E45=1,$F45-$I45,$H45)*INDEX(Rates!$C$2:$AP$60,MATCH($B45,Rates!$A$2:$A$60,0),39)))</f>
      </c>
      <c r="AV45" s="2">
        <f>IF($B45="",0,IF($D45=1,IF(40&lt;=$C45,MIN(IF($E45=1,$F45-$I45,$H45)*INDEX(Rates!$C$2:$AP$60,MATCH($B45,Rates!$A$2:$A$60,0),40),Limits!$B$9*Assets!$S45),MIN(Limits!$B$9*Assets!$S45,MAX(0,$F45-SUM($I45:AU45)))),IF($E45=1,$F45-$I45,$H45)*INDEX(Rates!$C$2:$AP$60,MATCH($B45,Rates!$A$2:$A$60,0),40)))</f>
      </c>
    </row>
    <row r="46" spans="1:48" x14ac:dyDescent="0.25">
      <c r="A46">
        <f>IF(Assets!A46="","",Assets!A46)</f>
      </c>
      <c r="B46">
        <f>Assets!AD46</f>
      </c>
      <c r="C46">
        <f>IF(B46="",0,INDEX(Rates!$B$2:$B$60,MATCH(B46,Rates!$A$2:$A$60,0)))</f>
      </c>
      <c r="D46">
        <f>Assets!X46</f>
      </c>
      <c r="E46">
        <f>IF(AND(D46=1,Assets!J46=1,Assets!K46=0),1,0)</f>
      </c>
      <c r="F46">
        <f>Assets!T46</f>
      </c>
      <c r="G46">
        <f>Assets!AF46+Assets!L46</f>
      </c>
      <c r="H46">
        <f>Assets!M46</f>
      </c>
      <c r="I46" s="2">
        <f>IF($B46="",0,IF($D46=1,IF(1&lt;=$C46,MIN($G46+$H46*INDEX(Rates!$C$2:$AP$60,MATCH($B46,Rates!$A$2:$A$60,0),1),Assets!$Z46),MIN($G46+$H46*INDEX(Rates!$C$2:$AP$60,MATCH($B46,Rates!$A$2:$A$60,0),1),Assets!$Z46)),$G46+$H46*INDEX(Rates!$C$2:$AP$60,MATCH($B46,Rates!$A$2:$A$60,0),1)))</f>
      </c>
      <c r="J46" s="2">
        <f>IF($B46="",0,IF($D46=1,IF(2&lt;=$C46,MIN(IF($E46=1,$F46-$I46,$H46)*INDEX(Rates!$C$2:$AP$60,MATCH($B46,Rates!$A$2:$A$60,0),2),Limits!$B$7*Assets!$S46),MIN(Limits!$B$9*Assets!$S46,MAX(0,$F46-SUM($I46:I46)))),IF($E46=1,$F46-$I46,$H46)*INDEX(Rates!$C$2:$AP$60,MATCH($B46,Rates!$A$2:$A$60,0),2)))</f>
      </c>
      <c r="K46" s="2">
        <f>IF($B46="",0,IF($D46=1,IF(3&lt;=$C46,MIN(IF($E46=1,$F46-$I46,$H46)*INDEX(Rates!$C$2:$AP$60,MATCH($B46,Rates!$A$2:$A$60,0),3),Limits!$B$8*Assets!$S46),MIN(Limits!$B$9*Assets!$S46,MAX(0,$F46-SUM($I46:J46)))),IF($E46=1,$F46-$I46,$H46)*INDEX(Rates!$C$2:$AP$60,MATCH($B46,Rates!$A$2:$A$60,0),3)))</f>
      </c>
      <c r="L46" s="2">
        <f>IF($B46="",0,IF($D46=1,IF(4&lt;=$C46,MIN(IF($E46=1,$F46-$I46,$H46)*INDEX(Rates!$C$2:$AP$60,MATCH($B46,Rates!$A$2:$A$60,0),4),Limits!$B$9*Assets!$S46),MIN(Limits!$B$9*Assets!$S46,MAX(0,$F46-SUM($I46:K46)))),IF($E46=1,$F46-$I46,$H46)*INDEX(Rates!$C$2:$AP$60,MATCH($B46,Rates!$A$2:$A$60,0),4)))</f>
      </c>
      <c r="M46" s="2">
        <f>IF($B46="",0,IF($D46=1,IF(5&lt;=$C46,MIN(IF($E46=1,$F46-$I46,$H46)*INDEX(Rates!$C$2:$AP$60,MATCH($B46,Rates!$A$2:$A$60,0),5),Limits!$B$9*Assets!$S46),MIN(Limits!$B$9*Assets!$S46,MAX(0,$F46-SUM($I46:L46)))),IF($E46=1,$F46-$I46,$H46)*INDEX(Rates!$C$2:$AP$60,MATCH($B46,Rates!$A$2:$A$60,0),5)))</f>
      </c>
      <c r="N46" s="2">
        <f>IF($B46="",0,IF($D46=1,IF(6&lt;=$C46,MIN(IF($E46=1,$F46-$I46,$H46)*INDEX(Rates!$C$2:$AP$60,MATCH($B46,Rates!$A$2:$A$60,0),6),Limits!$B$9*Assets!$S46),MIN(Limits!$B$9*Assets!$S46,MAX(0,$F46-SUM($I46:M46)))),IF($E46=1,$F46-$I46,$H46)*INDEX(Rates!$C$2:$AP$60,MATCH($B46,Rates!$A$2:$A$60,0),6)))</f>
      </c>
      <c r="O46" s="2">
        <f>IF($B46="",0,IF($D46=1,IF(7&lt;=$C46,MIN(IF($E46=1,$F46-$I46,$H46)*INDEX(Rates!$C$2:$AP$60,MATCH($B46,Rates!$A$2:$A$60,0),7),Limits!$B$9*Assets!$S46),MIN(Limits!$B$9*Assets!$S46,MAX(0,$F46-SUM($I46:N46)))),IF($E46=1,$F46-$I46,$H46)*INDEX(Rates!$C$2:$AP$60,MATCH($B46,Rates!$A$2:$A$60,0),7)))</f>
      </c>
      <c r="P46" s="2">
        <f>IF($B46="",0,IF($D46=1,IF(8&lt;=$C46,MIN(IF($E46=1,$F46-$I46,$H46)*INDEX(Rates!$C$2:$AP$60,MATCH($B46,Rates!$A$2:$A$60,0),8),Limits!$B$9*Assets!$S46),MIN(Limits!$B$9*Assets!$S46,MAX(0,$F46-SUM($I46:O46)))),IF($E46=1,$F46-$I46,$H46)*INDEX(Rates!$C$2:$AP$60,MATCH($B46,Rates!$A$2:$A$60,0),8)))</f>
      </c>
      <c r="Q46" s="2">
        <f>IF($B46="",0,IF($D46=1,IF(9&lt;=$C46,MIN(IF($E46=1,$F46-$I46,$H46)*INDEX(Rates!$C$2:$AP$60,MATCH($B46,Rates!$A$2:$A$60,0),9),Limits!$B$9*Assets!$S46),MIN(Limits!$B$9*Assets!$S46,MAX(0,$F46-SUM($I46:P46)))),IF($E46=1,$F46-$I46,$H46)*INDEX(Rates!$C$2:$AP$60,MATCH($B46,Rates!$A$2:$A$60,0),9)))</f>
      </c>
      <c r="R46" s="2">
        <f>IF($B46="",0,IF($D46=1,IF(10&lt;=$C46,MIN(IF($E46=1,$F46-$I46,$H46)*INDEX(Rates!$C$2:$AP$60,MATCH($B46,Rates!$A$2:$A$60,0),10),Limits!$B$9*Assets!$S46),MIN(Limits!$B$9*Assets!$S46,MAX(0,$F46-SUM($I46:Q46)))),IF($E46=1,$F46-$I46,$H46)*INDEX(Rates!$C$2:$AP$60,MATCH($B46,Rates!$A$2:$A$60,0),10)))</f>
      </c>
      <c r="S46" s="2">
        <f>IF($B46="",0,IF($D46=1,IF(11&lt;=$C46,MIN(IF($E46=1,$F46-$I46,$H46)*INDEX(Rates!$C$2:$AP$60,MATCH($B46,Rates!$A$2:$A$60,0),11),Limits!$B$9*Assets!$S46),MIN(Limits!$B$9*Assets!$S46,MAX(0,$F46-SUM($I46:R46)))),IF($E46=1,$F46-$I46,$H46)*INDEX(Rates!$C$2:$AP$60,MATCH($B46,Rates!$A$2:$A$60,0),11)))</f>
      </c>
      <c r="T46" s="2">
        <f>IF($B46="",0,IF($D46=1,IF(12&lt;=$C46,MIN(IF($E46=1,$F46-$I46,$H46)*INDEX(Rates!$C$2:$AP$60,MATCH($B46,Rates!$A$2:$A$60,0),12),Limits!$B$9*Assets!$S46),MIN(Limits!$B$9*Assets!$S46,MAX(0,$F46-SUM($I46:S46)))),IF($E46=1,$F46-$I46,$H46)*INDEX(Rates!$C$2:$AP$60,MATCH($B46,Rates!$A$2:$A$60,0),12)))</f>
      </c>
      <c r="U46" s="2">
        <f>IF($B46="",0,IF($D46=1,IF(13&lt;=$C46,MIN(IF($E46=1,$F46-$I46,$H46)*INDEX(Rates!$C$2:$AP$60,MATCH($B46,Rates!$A$2:$A$60,0),13),Limits!$B$9*Assets!$S46),MIN(Limits!$B$9*Assets!$S46,MAX(0,$F46-SUM($I46:T46)))),IF($E46=1,$F46-$I46,$H46)*INDEX(Rates!$C$2:$AP$60,MATCH($B46,Rates!$A$2:$A$60,0),13)))</f>
      </c>
      <c r="V46" s="2">
        <f>IF($B46="",0,IF($D46=1,IF(14&lt;=$C46,MIN(IF($E46=1,$F46-$I46,$H46)*INDEX(Rates!$C$2:$AP$60,MATCH($B46,Rates!$A$2:$A$60,0),14),Limits!$B$9*Assets!$S46),MIN(Limits!$B$9*Assets!$S46,MAX(0,$F46-SUM($I46:U46)))),IF($E46=1,$F46-$I46,$H46)*INDEX(Rates!$C$2:$AP$60,MATCH($B46,Rates!$A$2:$A$60,0),14)))</f>
      </c>
      <c r="W46" s="2">
        <f>IF($B46="",0,IF($D46=1,IF(15&lt;=$C46,MIN(IF($E46=1,$F46-$I46,$H46)*INDEX(Rates!$C$2:$AP$60,MATCH($B46,Rates!$A$2:$A$60,0),15),Limits!$B$9*Assets!$S46),MIN(Limits!$B$9*Assets!$S46,MAX(0,$F46-SUM($I46:V46)))),IF($E46=1,$F46-$I46,$H46)*INDEX(Rates!$C$2:$AP$60,MATCH($B46,Rates!$A$2:$A$60,0),15)))</f>
      </c>
      <c r="X46" s="2">
        <f>IF($B46="",0,IF($D46=1,IF(16&lt;=$C46,MIN(IF($E46=1,$F46-$I46,$H46)*INDEX(Rates!$C$2:$AP$60,MATCH($B46,Rates!$A$2:$A$60,0),16),Limits!$B$9*Assets!$S46),MIN(Limits!$B$9*Assets!$S46,MAX(0,$F46-SUM($I46:W46)))),IF($E46=1,$F46-$I46,$H46)*INDEX(Rates!$C$2:$AP$60,MATCH($B46,Rates!$A$2:$A$60,0),16)))</f>
      </c>
      <c r="Y46" s="2">
        <f>IF($B46="",0,IF($D46=1,IF(17&lt;=$C46,MIN(IF($E46=1,$F46-$I46,$H46)*INDEX(Rates!$C$2:$AP$60,MATCH($B46,Rates!$A$2:$A$60,0),17),Limits!$B$9*Assets!$S46),MIN(Limits!$B$9*Assets!$S46,MAX(0,$F46-SUM($I46:X46)))),IF($E46=1,$F46-$I46,$H46)*INDEX(Rates!$C$2:$AP$60,MATCH($B46,Rates!$A$2:$A$60,0),17)))</f>
      </c>
      <c r="Z46" s="2">
        <f>IF($B46="",0,IF($D46=1,IF(18&lt;=$C46,MIN(IF($E46=1,$F46-$I46,$H46)*INDEX(Rates!$C$2:$AP$60,MATCH($B46,Rates!$A$2:$A$60,0),18),Limits!$B$9*Assets!$S46),MIN(Limits!$B$9*Assets!$S46,MAX(0,$F46-SUM($I46:Y46)))),IF($E46=1,$F46-$I46,$H46)*INDEX(Rates!$C$2:$AP$60,MATCH($B46,Rates!$A$2:$A$60,0),18)))</f>
      </c>
      <c r="AA46" s="2">
        <f>IF($B46="",0,IF($D46=1,IF(19&lt;=$C46,MIN(IF($E46=1,$F46-$I46,$H46)*INDEX(Rates!$C$2:$AP$60,MATCH($B46,Rates!$A$2:$A$60,0),19),Limits!$B$9*Assets!$S46),MIN(Limits!$B$9*Assets!$S46,MAX(0,$F46-SUM($I46:Z46)))),IF($E46=1,$F46-$I46,$H46)*INDEX(Rates!$C$2:$AP$60,MATCH($B46,Rates!$A$2:$A$60,0),19)))</f>
      </c>
      <c r="AB46" s="2">
        <f>IF($B46="",0,IF($D46=1,IF(20&lt;=$C46,MIN(IF($E46=1,$F46-$I46,$H46)*INDEX(Rates!$C$2:$AP$60,MATCH($B46,Rates!$A$2:$A$60,0),20),Limits!$B$9*Assets!$S46),MIN(Limits!$B$9*Assets!$S46,MAX(0,$F46-SUM($I46:AA46)))),IF($E46=1,$F46-$I46,$H46)*INDEX(Rates!$C$2:$AP$60,MATCH($B46,Rates!$A$2:$A$60,0),20)))</f>
      </c>
      <c r="AC46" s="2">
        <f>IF($B46="",0,IF($D46=1,IF(21&lt;=$C46,MIN(IF($E46=1,$F46-$I46,$H46)*INDEX(Rates!$C$2:$AP$60,MATCH($B46,Rates!$A$2:$A$60,0),21),Limits!$B$9*Assets!$S46),MIN(Limits!$B$9*Assets!$S46,MAX(0,$F46-SUM($I46:AB46)))),IF($E46=1,$F46-$I46,$H46)*INDEX(Rates!$C$2:$AP$60,MATCH($B46,Rates!$A$2:$A$60,0),21)))</f>
      </c>
      <c r="AD46" s="2">
        <f>IF($B46="",0,IF($D46=1,IF(22&lt;=$C46,MIN(IF($E46=1,$F46-$I46,$H46)*INDEX(Rates!$C$2:$AP$60,MATCH($B46,Rates!$A$2:$A$60,0),22),Limits!$B$9*Assets!$S46),MIN(Limits!$B$9*Assets!$S46,MAX(0,$F46-SUM($I46:AC46)))),IF($E46=1,$F46-$I46,$H46)*INDEX(Rates!$C$2:$AP$60,MATCH($B46,Rates!$A$2:$A$60,0),22)))</f>
      </c>
      <c r="AE46" s="2">
        <f>IF($B46="",0,IF($D46=1,IF(23&lt;=$C46,MIN(IF($E46=1,$F46-$I46,$H46)*INDEX(Rates!$C$2:$AP$60,MATCH($B46,Rates!$A$2:$A$60,0),23),Limits!$B$9*Assets!$S46),MIN(Limits!$B$9*Assets!$S46,MAX(0,$F46-SUM($I46:AD46)))),IF($E46=1,$F46-$I46,$H46)*INDEX(Rates!$C$2:$AP$60,MATCH($B46,Rates!$A$2:$A$60,0),23)))</f>
      </c>
      <c r="AF46" s="2">
        <f>IF($B46="",0,IF($D46=1,IF(24&lt;=$C46,MIN(IF($E46=1,$F46-$I46,$H46)*INDEX(Rates!$C$2:$AP$60,MATCH($B46,Rates!$A$2:$A$60,0),24),Limits!$B$9*Assets!$S46),MIN(Limits!$B$9*Assets!$S46,MAX(0,$F46-SUM($I46:AE46)))),IF($E46=1,$F46-$I46,$H46)*INDEX(Rates!$C$2:$AP$60,MATCH($B46,Rates!$A$2:$A$60,0),24)))</f>
      </c>
      <c r="AG46" s="2">
        <f>IF($B46="",0,IF($D46=1,IF(25&lt;=$C46,MIN(IF($E46=1,$F46-$I46,$H46)*INDEX(Rates!$C$2:$AP$60,MATCH($B46,Rates!$A$2:$A$60,0),25),Limits!$B$9*Assets!$S46),MIN(Limits!$B$9*Assets!$S46,MAX(0,$F46-SUM($I46:AF46)))),IF($E46=1,$F46-$I46,$H46)*INDEX(Rates!$C$2:$AP$60,MATCH($B46,Rates!$A$2:$A$60,0),25)))</f>
      </c>
      <c r="AH46" s="2">
        <f>IF($B46="",0,IF($D46=1,IF(26&lt;=$C46,MIN(IF($E46=1,$F46-$I46,$H46)*INDEX(Rates!$C$2:$AP$60,MATCH($B46,Rates!$A$2:$A$60,0),26),Limits!$B$9*Assets!$S46),MIN(Limits!$B$9*Assets!$S46,MAX(0,$F46-SUM($I46:AG46)))),IF($E46=1,$F46-$I46,$H46)*INDEX(Rates!$C$2:$AP$60,MATCH($B46,Rates!$A$2:$A$60,0),26)))</f>
      </c>
      <c r="AI46" s="2">
        <f>IF($B46="",0,IF($D46=1,IF(27&lt;=$C46,MIN(IF($E46=1,$F46-$I46,$H46)*INDEX(Rates!$C$2:$AP$60,MATCH($B46,Rates!$A$2:$A$60,0),27),Limits!$B$9*Assets!$S46),MIN(Limits!$B$9*Assets!$S46,MAX(0,$F46-SUM($I46:AH46)))),IF($E46=1,$F46-$I46,$H46)*INDEX(Rates!$C$2:$AP$60,MATCH($B46,Rates!$A$2:$A$60,0),27)))</f>
      </c>
      <c r="AJ46" s="2">
        <f>IF($B46="",0,IF($D46=1,IF(28&lt;=$C46,MIN(IF($E46=1,$F46-$I46,$H46)*INDEX(Rates!$C$2:$AP$60,MATCH($B46,Rates!$A$2:$A$60,0),28),Limits!$B$9*Assets!$S46),MIN(Limits!$B$9*Assets!$S46,MAX(0,$F46-SUM($I46:AI46)))),IF($E46=1,$F46-$I46,$H46)*INDEX(Rates!$C$2:$AP$60,MATCH($B46,Rates!$A$2:$A$60,0),28)))</f>
      </c>
      <c r="AK46" s="2">
        <f>IF($B46="",0,IF($D46=1,IF(29&lt;=$C46,MIN(IF($E46=1,$F46-$I46,$H46)*INDEX(Rates!$C$2:$AP$60,MATCH($B46,Rates!$A$2:$A$60,0),29),Limits!$B$9*Assets!$S46),MIN(Limits!$B$9*Assets!$S46,MAX(0,$F46-SUM($I46:AJ46)))),IF($E46=1,$F46-$I46,$H46)*INDEX(Rates!$C$2:$AP$60,MATCH($B46,Rates!$A$2:$A$60,0),29)))</f>
      </c>
      <c r="AL46" s="2">
        <f>IF($B46="",0,IF($D46=1,IF(30&lt;=$C46,MIN(IF($E46=1,$F46-$I46,$H46)*INDEX(Rates!$C$2:$AP$60,MATCH($B46,Rates!$A$2:$A$60,0),30),Limits!$B$9*Assets!$S46),MIN(Limits!$B$9*Assets!$S46,MAX(0,$F46-SUM($I46:AK46)))),IF($E46=1,$F46-$I46,$H46)*INDEX(Rates!$C$2:$AP$60,MATCH($B46,Rates!$A$2:$A$60,0),30)))</f>
      </c>
      <c r="AM46" s="2">
        <f>IF($B46="",0,IF($D46=1,IF(31&lt;=$C46,MIN(IF($E46=1,$F46-$I46,$H46)*INDEX(Rates!$C$2:$AP$60,MATCH($B46,Rates!$A$2:$A$60,0),31),Limits!$B$9*Assets!$S46),MIN(Limits!$B$9*Assets!$S46,MAX(0,$F46-SUM($I46:AL46)))),IF($E46=1,$F46-$I46,$H46)*INDEX(Rates!$C$2:$AP$60,MATCH($B46,Rates!$A$2:$A$60,0),31)))</f>
      </c>
      <c r="AN46" s="2">
        <f>IF($B46="",0,IF($D46=1,IF(32&lt;=$C46,MIN(IF($E46=1,$F46-$I46,$H46)*INDEX(Rates!$C$2:$AP$60,MATCH($B46,Rates!$A$2:$A$60,0),32),Limits!$B$9*Assets!$S46),MIN(Limits!$B$9*Assets!$S46,MAX(0,$F46-SUM($I46:AM46)))),IF($E46=1,$F46-$I46,$H46)*INDEX(Rates!$C$2:$AP$60,MATCH($B46,Rates!$A$2:$A$60,0),32)))</f>
      </c>
      <c r="AO46" s="2">
        <f>IF($B46="",0,IF($D46=1,IF(33&lt;=$C46,MIN(IF($E46=1,$F46-$I46,$H46)*INDEX(Rates!$C$2:$AP$60,MATCH($B46,Rates!$A$2:$A$60,0),33),Limits!$B$9*Assets!$S46),MIN(Limits!$B$9*Assets!$S46,MAX(0,$F46-SUM($I46:AN46)))),IF($E46=1,$F46-$I46,$H46)*INDEX(Rates!$C$2:$AP$60,MATCH($B46,Rates!$A$2:$A$60,0),33)))</f>
      </c>
      <c r="AP46" s="2">
        <f>IF($B46="",0,IF($D46=1,IF(34&lt;=$C46,MIN(IF($E46=1,$F46-$I46,$H46)*INDEX(Rates!$C$2:$AP$60,MATCH($B46,Rates!$A$2:$A$60,0),34),Limits!$B$9*Assets!$S46),MIN(Limits!$B$9*Assets!$S46,MAX(0,$F46-SUM($I46:AO46)))),IF($E46=1,$F46-$I46,$H46)*INDEX(Rates!$C$2:$AP$60,MATCH($B46,Rates!$A$2:$A$60,0),34)))</f>
      </c>
      <c r="AQ46" s="2">
        <f>IF($B46="",0,IF($D46=1,IF(35&lt;=$C46,MIN(IF($E46=1,$F46-$I46,$H46)*INDEX(Rates!$C$2:$AP$60,MATCH($B46,Rates!$A$2:$A$60,0),35),Limits!$B$9*Assets!$S46),MIN(Limits!$B$9*Assets!$S46,MAX(0,$F46-SUM($I46:AP46)))),IF($E46=1,$F46-$I46,$H46)*INDEX(Rates!$C$2:$AP$60,MATCH($B46,Rates!$A$2:$A$60,0),35)))</f>
      </c>
      <c r="AR46" s="2">
        <f>IF($B46="",0,IF($D46=1,IF(36&lt;=$C46,MIN(IF($E46=1,$F46-$I46,$H46)*INDEX(Rates!$C$2:$AP$60,MATCH($B46,Rates!$A$2:$A$60,0),36),Limits!$B$9*Assets!$S46),MIN(Limits!$B$9*Assets!$S46,MAX(0,$F46-SUM($I46:AQ46)))),IF($E46=1,$F46-$I46,$H46)*INDEX(Rates!$C$2:$AP$60,MATCH($B46,Rates!$A$2:$A$60,0),36)))</f>
      </c>
      <c r="AS46" s="2">
        <f>IF($B46="",0,IF($D46=1,IF(37&lt;=$C46,MIN(IF($E46=1,$F46-$I46,$H46)*INDEX(Rates!$C$2:$AP$60,MATCH($B46,Rates!$A$2:$A$60,0),37),Limits!$B$9*Assets!$S46),MIN(Limits!$B$9*Assets!$S46,MAX(0,$F46-SUM($I46:AR46)))),IF($E46=1,$F46-$I46,$H46)*INDEX(Rates!$C$2:$AP$60,MATCH($B46,Rates!$A$2:$A$60,0),37)))</f>
      </c>
      <c r="AT46" s="2">
        <f>IF($B46="",0,IF($D46=1,IF(38&lt;=$C46,MIN(IF($E46=1,$F46-$I46,$H46)*INDEX(Rates!$C$2:$AP$60,MATCH($B46,Rates!$A$2:$A$60,0),38),Limits!$B$9*Assets!$S46),MIN(Limits!$B$9*Assets!$S46,MAX(0,$F46-SUM($I46:AS46)))),IF($E46=1,$F46-$I46,$H46)*INDEX(Rates!$C$2:$AP$60,MATCH($B46,Rates!$A$2:$A$60,0),38)))</f>
      </c>
      <c r="AU46" s="2">
        <f>IF($B46="",0,IF($D46=1,IF(39&lt;=$C46,MIN(IF($E46=1,$F46-$I46,$H46)*INDEX(Rates!$C$2:$AP$60,MATCH($B46,Rates!$A$2:$A$60,0),39),Limits!$B$9*Assets!$S46),MIN(Limits!$B$9*Assets!$S46,MAX(0,$F46-SUM($I46:AT46)))),IF($E46=1,$F46-$I46,$H46)*INDEX(Rates!$C$2:$AP$60,MATCH($B46,Rates!$A$2:$A$60,0),39)))</f>
      </c>
      <c r="AV46" s="2">
        <f>IF($B46="",0,IF($D46=1,IF(40&lt;=$C46,MIN(IF($E46=1,$F46-$I46,$H46)*INDEX(Rates!$C$2:$AP$60,MATCH($B46,Rates!$A$2:$A$60,0),40),Limits!$B$9*Assets!$S46),MIN(Limits!$B$9*Assets!$S46,MAX(0,$F46-SUM($I46:AU46)))),IF($E46=1,$F46-$I46,$H46)*INDEX(Rates!$C$2:$AP$60,MATCH($B46,Rates!$A$2:$A$60,0),40)))</f>
      </c>
    </row>
    <row r="47" spans="1:48" x14ac:dyDescent="0.25">
      <c r="A47">
        <f>IF(Assets!A47="","",Assets!A47)</f>
      </c>
      <c r="B47">
        <f>Assets!AD47</f>
      </c>
      <c r="C47">
        <f>IF(B47="",0,INDEX(Rates!$B$2:$B$60,MATCH(B47,Rates!$A$2:$A$60,0)))</f>
      </c>
      <c r="D47">
        <f>Assets!X47</f>
      </c>
      <c r="E47">
        <f>IF(AND(D47=1,Assets!J47=1,Assets!K47=0),1,0)</f>
      </c>
      <c r="F47">
        <f>Assets!T47</f>
      </c>
      <c r="G47">
        <f>Assets!AF47+Assets!L47</f>
      </c>
      <c r="H47">
        <f>Assets!M47</f>
      </c>
      <c r="I47" s="2">
        <f>IF($B47="",0,IF($D47=1,IF(1&lt;=$C47,MIN($G47+$H47*INDEX(Rates!$C$2:$AP$60,MATCH($B47,Rates!$A$2:$A$60,0),1),Assets!$Z47),MIN($G47+$H47*INDEX(Rates!$C$2:$AP$60,MATCH($B47,Rates!$A$2:$A$60,0),1),Assets!$Z47)),$G47+$H47*INDEX(Rates!$C$2:$AP$60,MATCH($B47,Rates!$A$2:$A$60,0),1)))</f>
      </c>
      <c r="J47" s="2">
        <f>IF($B47="",0,IF($D47=1,IF(2&lt;=$C47,MIN(IF($E47=1,$F47-$I47,$H47)*INDEX(Rates!$C$2:$AP$60,MATCH($B47,Rates!$A$2:$A$60,0),2),Limits!$B$7*Assets!$S47),MIN(Limits!$B$9*Assets!$S47,MAX(0,$F47-SUM($I47:I47)))),IF($E47=1,$F47-$I47,$H47)*INDEX(Rates!$C$2:$AP$60,MATCH($B47,Rates!$A$2:$A$60,0),2)))</f>
      </c>
      <c r="K47" s="2">
        <f>IF($B47="",0,IF($D47=1,IF(3&lt;=$C47,MIN(IF($E47=1,$F47-$I47,$H47)*INDEX(Rates!$C$2:$AP$60,MATCH($B47,Rates!$A$2:$A$60,0),3),Limits!$B$8*Assets!$S47),MIN(Limits!$B$9*Assets!$S47,MAX(0,$F47-SUM($I47:J47)))),IF($E47=1,$F47-$I47,$H47)*INDEX(Rates!$C$2:$AP$60,MATCH($B47,Rates!$A$2:$A$60,0),3)))</f>
      </c>
      <c r="L47" s="2">
        <f>IF($B47="",0,IF($D47=1,IF(4&lt;=$C47,MIN(IF($E47=1,$F47-$I47,$H47)*INDEX(Rates!$C$2:$AP$60,MATCH($B47,Rates!$A$2:$A$60,0),4),Limits!$B$9*Assets!$S47),MIN(Limits!$B$9*Assets!$S47,MAX(0,$F47-SUM($I47:K47)))),IF($E47=1,$F47-$I47,$H47)*INDEX(Rates!$C$2:$AP$60,MATCH($B47,Rates!$A$2:$A$60,0),4)))</f>
      </c>
      <c r="M47" s="2">
        <f>IF($B47="",0,IF($D47=1,IF(5&lt;=$C47,MIN(IF($E47=1,$F47-$I47,$H47)*INDEX(Rates!$C$2:$AP$60,MATCH($B47,Rates!$A$2:$A$60,0),5),Limits!$B$9*Assets!$S47),MIN(Limits!$B$9*Assets!$S47,MAX(0,$F47-SUM($I47:L47)))),IF($E47=1,$F47-$I47,$H47)*INDEX(Rates!$C$2:$AP$60,MATCH($B47,Rates!$A$2:$A$60,0),5)))</f>
      </c>
      <c r="N47" s="2">
        <f>IF($B47="",0,IF($D47=1,IF(6&lt;=$C47,MIN(IF($E47=1,$F47-$I47,$H47)*INDEX(Rates!$C$2:$AP$60,MATCH($B47,Rates!$A$2:$A$60,0),6),Limits!$B$9*Assets!$S47),MIN(Limits!$B$9*Assets!$S47,MAX(0,$F47-SUM($I47:M47)))),IF($E47=1,$F47-$I47,$H47)*INDEX(Rates!$C$2:$AP$60,MATCH($B47,Rates!$A$2:$A$60,0),6)))</f>
      </c>
      <c r="O47" s="2">
        <f>IF($B47="",0,IF($D47=1,IF(7&lt;=$C47,MIN(IF($E47=1,$F47-$I47,$H47)*INDEX(Rates!$C$2:$AP$60,MATCH($B47,Rates!$A$2:$A$60,0),7),Limits!$B$9*Assets!$S47),MIN(Limits!$B$9*Assets!$S47,MAX(0,$F47-SUM($I47:N47)))),IF($E47=1,$F47-$I47,$H47)*INDEX(Rates!$C$2:$AP$60,MATCH($B47,Rates!$A$2:$A$60,0),7)))</f>
      </c>
      <c r="P47" s="2">
        <f>IF($B47="",0,IF($D47=1,IF(8&lt;=$C47,MIN(IF($E47=1,$F47-$I47,$H47)*INDEX(Rates!$C$2:$AP$60,MATCH($B47,Rates!$A$2:$A$60,0),8),Limits!$B$9*Assets!$S47),MIN(Limits!$B$9*Assets!$S47,MAX(0,$F47-SUM($I47:O47)))),IF($E47=1,$F47-$I47,$H47)*INDEX(Rates!$C$2:$AP$60,MATCH($B47,Rates!$A$2:$A$60,0),8)))</f>
      </c>
      <c r="Q47" s="2">
        <f>IF($B47="",0,IF($D47=1,IF(9&lt;=$C47,MIN(IF($E47=1,$F47-$I47,$H47)*INDEX(Rates!$C$2:$AP$60,MATCH($B47,Rates!$A$2:$A$60,0),9),Limits!$B$9*Assets!$S47),MIN(Limits!$B$9*Assets!$S47,MAX(0,$F47-SUM($I47:P47)))),IF($E47=1,$F47-$I47,$H47)*INDEX(Rates!$C$2:$AP$60,MATCH($B47,Rates!$A$2:$A$60,0),9)))</f>
      </c>
      <c r="R47" s="2">
        <f>IF($B47="",0,IF($D47=1,IF(10&lt;=$C47,MIN(IF($E47=1,$F47-$I47,$H47)*INDEX(Rates!$C$2:$AP$60,MATCH($B47,Rates!$A$2:$A$60,0),10),Limits!$B$9*Assets!$S47),MIN(Limits!$B$9*Assets!$S47,MAX(0,$F47-SUM($I47:Q47)))),IF($E47=1,$F47-$I47,$H47)*INDEX(Rates!$C$2:$AP$60,MATCH($B47,Rates!$A$2:$A$60,0),10)))</f>
      </c>
      <c r="S47" s="2">
        <f>IF($B47="",0,IF($D47=1,IF(11&lt;=$C47,MIN(IF($E47=1,$F47-$I47,$H47)*INDEX(Rates!$C$2:$AP$60,MATCH($B47,Rates!$A$2:$A$60,0),11),Limits!$B$9*Assets!$S47),MIN(Limits!$B$9*Assets!$S47,MAX(0,$F47-SUM($I47:R47)))),IF($E47=1,$F47-$I47,$H47)*INDEX(Rates!$C$2:$AP$60,MATCH($B47,Rates!$A$2:$A$60,0),11)))</f>
      </c>
      <c r="T47" s="2">
        <f>IF($B47="",0,IF($D47=1,IF(12&lt;=$C47,MIN(IF($E47=1,$F47-$I47,$H47)*INDEX(Rates!$C$2:$AP$60,MATCH($B47,Rates!$A$2:$A$60,0),12),Limits!$B$9*Assets!$S47),MIN(Limits!$B$9*Assets!$S47,MAX(0,$F47-SUM($I47:S47)))),IF($E47=1,$F47-$I47,$H47)*INDEX(Rates!$C$2:$AP$60,MATCH($B47,Rates!$A$2:$A$60,0),12)))</f>
      </c>
      <c r="U47" s="2">
        <f>IF($B47="",0,IF($D47=1,IF(13&lt;=$C47,MIN(IF($E47=1,$F47-$I47,$H47)*INDEX(Rates!$C$2:$AP$60,MATCH($B47,Rates!$A$2:$A$60,0),13),Limits!$B$9*Assets!$S47),MIN(Limits!$B$9*Assets!$S47,MAX(0,$F47-SUM($I47:T47)))),IF($E47=1,$F47-$I47,$H47)*INDEX(Rates!$C$2:$AP$60,MATCH($B47,Rates!$A$2:$A$60,0),13)))</f>
      </c>
      <c r="V47" s="2">
        <f>IF($B47="",0,IF($D47=1,IF(14&lt;=$C47,MIN(IF($E47=1,$F47-$I47,$H47)*INDEX(Rates!$C$2:$AP$60,MATCH($B47,Rates!$A$2:$A$60,0),14),Limits!$B$9*Assets!$S47),MIN(Limits!$B$9*Assets!$S47,MAX(0,$F47-SUM($I47:U47)))),IF($E47=1,$F47-$I47,$H47)*INDEX(Rates!$C$2:$AP$60,MATCH($B47,Rates!$A$2:$A$60,0),14)))</f>
      </c>
      <c r="W47" s="2">
        <f>IF($B47="",0,IF($D47=1,IF(15&lt;=$C47,MIN(IF($E47=1,$F47-$I47,$H47)*INDEX(Rates!$C$2:$AP$60,MATCH($B47,Rates!$A$2:$A$60,0),15),Limits!$B$9*Assets!$S47),MIN(Limits!$B$9*Assets!$S47,MAX(0,$F47-SUM($I47:V47)))),IF($E47=1,$F47-$I47,$H47)*INDEX(Rates!$C$2:$AP$60,MATCH($B47,Rates!$A$2:$A$60,0),15)))</f>
      </c>
      <c r="X47" s="2">
        <f>IF($B47="",0,IF($D47=1,IF(16&lt;=$C47,MIN(IF($E47=1,$F47-$I47,$H47)*INDEX(Rates!$C$2:$AP$60,MATCH($B47,Rates!$A$2:$A$60,0),16),Limits!$B$9*Assets!$S47),MIN(Limits!$B$9*Assets!$S47,MAX(0,$F47-SUM($I47:W47)))),IF($E47=1,$F47-$I47,$H47)*INDEX(Rates!$C$2:$AP$60,MATCH($B47,Rates!$A$2:$A$60,0),16)))</f>
      </c>
      <c r="Y47" s="2">
        <f>IF($B47="",0,IF($D47=1,IF(17&lt;=$C47,MIN(IF($E47=1,$F47-$I47,$H47)*INDEX(Rates!$C$2:$AP$60,MATCH($B47,Rates!$A$2:$A$60,0),17),Limits!$B$9*Assets!$S47),MIN(Limits!$B$9*Assets!$S47,MAX(0,$F47-SUM($I47:X47)))),IF($E47=1,$F47-$I47,$H47)*INDEX(Rates!$C$2:$AP$60,MATCH($B47,Rates!$A$2:$A$60,0),17)))</f>
      </c>
      <c r="Z47" s="2">
        <f>IF($B47="",0,IF($D47=1,IF(18&lt;=$C47,MIN(IF($E47=1,$F47-$I47,$H47)*INDEX(Rates!$C$2:$AP$60,MATCH($B47,Rates!$A$2:$A$60,0),18),Limits!$B$9*Assets!$S47),MIN(Limits!$B$9*Assets!$S47,MAX(0,$F47-SUM($I47:Y47)))),IF($E47=1,$F47-$I47,$H47)*INDEX(Rates!$C$2:$AP$60,MATCH($B47,Rates!$A$2:$A$60,0),18)))</f>
      </c>
      <c r="AA47" s="2">
        <f>IF($B47="",0,IF($D47=1,IF(19&lt;=$C47,MIN(IF($E47=1,$F47-$I47,$H47)*INDEX(Rates!$C$2:$AP$60,MATCH($B47,Rates!$A$2:$A$60,0),19),Limits!$B$9*Assets!$S47),MIN(Limits!$B$9*Assets!$S47,MAX(0,$F47-SUM($I47:Z47)))),IF($E47=1,$F47-$I47,$H47)*INDEX(Rates!$C$2:$AP$60,MATCH($B47,Rates!$A$2:$A$60,0),19)))</f>
      </c>
      <c r="AB47" s="2">
        <f>IF($B47="",0,IF($D47=1,IF(20&lt;=$C47,MIN(IF($E47=1,$F47-$I47,$H47)*INDEX(Rates!$C$2:$AP$60,MATCH($B47,Rates!$A$2:$A$60,0),20),Limits!$B$9*Assets!$S47),MIN(Limits!$B$9*Assets!$S47,MAX(0,$F47-SUM($I47:AA47)))),IF($E47=1,$F47-$I47,$H47)*INDEX(Rates!$C$2:$AP$60,MATCH($B47,Rates!$A$2:$A$60,0),20)))</f>
      </c>
      <c r="AC47" s="2">
        <f>IF($B47="",0,IF($D47=1,IF(21&lt;=$C47,MIN(IF($E47=1,$F47-$I47,$H47)*INDEX(Rates!$C$2:$AP$60,MATCH($B47,Rates!$A$2:$A$60,0),21),Limits!$B$9*Assets!$S47),MIN(Limits!$B$9*Assets!$S47,MAX(0,$F47-SUM($I47:AB47)))),IF($E47=1,$F47-$I47,$H47)*INDEX(Rates!$C$2:$AP$60,MATCH($B47,Rates!$A$2:$A$60,0),21)))</f>
      </c>
      <c r="AD47" s="2">
        <f>IF($B47="",0,IF($D47=1,IF(22&lt;=$C47,MIN(IF($E47=1,$F47-$I47,$H47)*INDEX(Rates!$C$2:$AP$60,MATCH($B47,Rates!$A$2:$A$60,0),22),Limits!$B$9*Assets!$S47),MIN(Limits!$B$9*Assets!$S47,MAX(0,$F47-SUM($I47:AC47)))),IF($E47=1,$F47-$I47,$H47)*INDEX(Rates!$C$2:$AP$60,MATCH($B47,Rates!$A$2:$A$60,0),22)))</f>
      </c>
      <c r="AE47" s="2">
        <f>IF($B47="",0,IF($D47=1,IF(23&lt;=$C47,MIN(IF($E47=1,$F47-$I47,$H47)*INDEX(Rates!$C$2:$AP$60,MATCH($B47,Rates!$A$2:$A$60,0),23),Limits!$B$9*Assets!$S47),MIN(Limits!$B$9*Assets!$S47,MAX(0,$F47-SUM($I47:AD47)))),IF($E47=1,$F47-$I47,$H47)*INDEX(Rates!$C$2:$AP$60,MATCH($B47,Rates!$A$2:$A$60,0),23)))</f>
      </c>
      <c r="AF47" s="2">
        <f>IF($B47="",0,IF($D47=1,IF(24&lt;=$C47,MIN(IF($E47=1,$F47-$I47,$H47)*INDEX(Rates!$C$2:$AP$60,MATCH($B47,Rates!$A$2:$A$60,0),24),Limits!$B$9*Assets!$S47),MIN(Limits!$B$9*Assets!$S47,MAX(0,$F47-SUM($I47:AE47)))),IF($E47=1,$F47-$I47,$H47)*INDEX(Rates!$C$2:$AP$60,MATCH($B47,Rates!$A$2:$A$60,0),24)))</f>
      </c>
      <c r="AG47" s="2">
        <f>IF($B47="",0,IF($D47=1,IF(25&lt;=$C47,MIN(IF($E47=1,$F47-$I47,$H47)*INDEX(Rates!$C$2:$AP$60,MATCH($B47,Rates!$A$2:$A$60,0),25),Limits!$B$9*Assets!$S47),MIN(Limits!$B$9*Assets!$S47,MAX(0,$F47-SUM($I47:AF47)))),IF($E47=1,$F47-$I47,$H47)*INDEX(Rates!$C$2:$AP$60,MATCH($B47,Rates!$A$2:$A$60,0),25)))</f>
      </c>
      <c r="AH47" s="2">
        <f>IF($B47="",0,IF($D47=1,IF(26&lt;=$C47,MIN(IF($E47=1,$F47-$I47,$H47)*INDEX(Rates!$C$2:$AP$60,MATCH($B47,Rates!$A$2:$A$60,0),26),Limits!$B$9*Assets!$S47),MIN(Limits!$B$9*Assets!$S47,MAX(0,$F47-SUM($I47:AG47)))),IF($E47=1,$F47-$I47,$H47)*INDEX(Rates!$C$2:$AP$60,MATCH($B47,Rates!$A$2:$A$60,0),26)))</f>
      </c>
      <c r="AI47" s="2">
        <f>IF($B47="",0,IF($D47=1,IF(27&lt;=$C47,MIN(IF($E47=1,$F47-$I47,$H47)*INDEX(Rates!$C$2:$AP$60,MATCH($B47,Rates!$A$2:$A$60,0),27),Limits!$B$9*Assets!$S47),MIN(Limits!$B$9*Assets!$S47,MAX(0,$F47-SUM($I47:AH47)))),IF($E47=1,$F47-$I47,$H47)*INDEX(Rates!$C$2:$AP$60,MATCH($B47,Rates!$A$2:$A$60,0),27)))</f>
      </c>
      <c r="AJ47" s="2">
        <f>IF($B47="",0,IF($D47=1,IF(28&lt;=$C47,MIN(IF($E47=1,$F47-$I47,$H47)*INDEX(Rates!$C$2:$AP$60,MATCH($B47,Rates!$A$2:$A$60,0),28),Limits!$B$9*Assets!$S47),MIN(Limits!$B$9*Assets!$S47,MAX(0,$F47-SUM($I47:AI47)))),IF($E47=1,$F47-$I47,$H47)*INDEX(Rates!$C$2:$AP$60,MATCH($B47,Rates!$A$2:$A$60,0),28)))</f>
      </c>
      <c r="AK47" s="2">
        <f>IF($B47="",0,IF($D47=1,IF(29&lt;=$C47,MIN(IF($E47=1,$F47-$I47,$H47)*INDEX(Rates!$C$2:$AP$60,MATCH($B47,Rates!$A$2:$A$60,0),29),Limits!$B$9*Assets!$S47),MIN(Limits!$B$9*Assets!$S47,MAX(0,$F47-SUM($I47:AJ47)))),IF($E47=1,$F47-$I47,$H47)*INDEX(Rates!$C$2:$AP$60,MATCH($B47,Rates!$A$2:$A$60,0),29)))</f>
      </c>
      <c r="AL47" s="2">
        <f>IF($B47="",0,IF($D47=1,IF(30&lt;=$C47,MIN(IF($E47=1,$F47-$I47,$H47)*INDEX(Rates!$C$2:$AP$60,MATCH($B47,Rates!$A$2:$A$60,0),30),Limits!$B$9*Assets!$S47),MIN(Limits!$B$9*Assets!$S47,MAX(0,$F47-SUM($I47:AK47)))),IF($E47=1,$F47-$I47,$H47)*INDEX(Rates!$C$2:$AP$60,MATCH($B47,Rates!$A$2:$A$60,0),30)))</f>
      </c>
      <c r="AM47" s="2">
        <f>IF($B47="",0,IF($D47=1,IF(31&lt;=$C47,MIN(IF($E47=1,$F47-$I47,$H47)*INDEX(Rates!$C$2:$AP$60,MATCH($B47,Rates!$A$2:$A$60,0),31),Limits!$B$9*Assets!$S47),MIN(Limits!$B$9*Assets!$S47,MAX(0,$F47-SUM($I47:AL47)))),IF($E47=1,$F47-$I47,$H47)*INDEX(Rates!$C$2:$AP$60,MATCH($B47,Rates!$A$2:$A$60,0),31)))</f>
      </c>
      <c r="AN47" s="2">
        <f>IF($B47="",0,IF($D47=1,IF(32&lt;=$C47,MIN(IF($E47=1,$F47-$I47,$H47)*INDEX(Rates!$C$2:$AP$60,MATCH($B47,Rates!$A$2:$A$60,0),32),Limits!$B$9*Assets!$S47),MIN(Limits!$B$9*Assets!$S47,MAX(0,$F47-SUM($I47:AM47)))),IF($E47=1,$F47-$I47,$H47)*INDEX(Rates!$C$2:$AP$60,MATCH($B47,Rates!$A$2:$A$60,0),32)))</f>
      </c>
      <c r="AO47" s="2">
        <f>IF($B47="",0,IF($D47=1,IF(33&lt;=$C47,MIN(IF($E47=1,$F47-$I47,$H47)*INDEX(Rates!$C$2:$AP$60,MATCH($B47,Rates!$A$2:$A$60,0),33),Limits!$B$9*Assets!$S47),MIN(Limits!$B$9*Assets!$S47,MAX(0,$F47-SUM($I47:AN47)))),IF($E47=1,$F47-$I47,$H47)*INDEX(Rates!$C$2:$AP$60,MATCH($B47,Rates!$A$2:$A$60,0),33)))</f>
      </c>
      <c r="AP47" s="2">
        <f>IF($B47="",0,IF($D47=1,IF(34&lt;=$C47,MIN(IF($E47=1,$F47-$I47,$H47)*INDEX(Rates!$C$2:$AP$60,MATCH($B47,Rates!$A$2:$A$60,0),34),Limits!$B$9*Assets!$S47),MIN(Limits!$B$9*Assets!$S47,MAX(0,$F47-SUM($I47:AO47)))),IF($E47=1,$F47-$I47,$H47)*INDEX(Rates!$C$2:$AP$60,MATCH($B47,Rates!$A$2:$A$60,0),34)))</f>
      </c>
      <c r="AQ47" s="2">
        <f>IF($B47="",0,IF($D47=1,IF(35&lt;=$C47,MIN(IF($E47=1,$F47-$I47,$H47)*INDEX(Rates!$C$2:$AP$60,MATCH($B47,Rates!$A$2:$A$60,0),35),Limits!$B$9*Assets!$S47),MIN(Limits!$B$9*Assets!$S47,MAX(0,$F47-SUM($I47:AP47)))),IF($E47=1,$F47-$I47,$H47)*INDEX(Rates!$C$2:$AP$60,MATCH($B47,Rates!$A$2:$A$60,0),35)))</f>
      </c>
      <c r="AR47" s="2">
        <f>IF($B47="",0,IF($D47=1,IF(36&lt;=$C47,MIN(IF($E47=1,$F47-$I47,$H47)*INDEX(Rates!$C$2:$AP$60,MATCH($B47,Rates!$A$2:$A$60,0),36),Limits!$B$9*Assets!$S47),MIN(Limits!$B$9*Assets!$S47,MAX(0,$F47-SUM($I47:AQ47)))),IF($E47=1,$F47-$I47,$H47)*INDEX(Rates!$C$2:$AP$60,MATCH($B47,Rates!$A$2:$A$60,0),36)))</f>
      </c>
      <c r="AS47" s="2">
        <f>IF($B47="",0,IF($D47=1,IF(37&lt;=$C47,MIN(IF($E47=1,$F47-$I47,$H47)*INDEX(Rates!$C$2:$AP$60,MATCH($B47,Rates!$A$2:$A$60,0),37),Limits!$B$9*Assets!$S47),MIN(Limits!$B$9*Assets!$S47,MAX(0,$F47-SUM($I47:AR47)))),IF($E47=1,$F47-$I47,$H47)*INDEX(Rates!$C$2:$AP$60,MATCH($B47,Rates!$A$2:$A$60,0),37)))</f>
      </c>
      <c r="AT47" s="2">
        <f>IF($B47="",0,IF($D47=1,IF(38&lt;=$C47,MIN(IF($E47=1,$F47-$I47,$H47)*INDEX(Rates!$C$2:$AP$60,MATCH($B47,Rates!$A$2:$A$60,0),38),Limits!$B$9*Assets!$S47),MIN(Limits!$B$9*Assets!$S47,MAX(0,$F47-SUM($I47:AS47)))),IF($E47=1,$F47-$I47,$H47)*INDEX(Rates!$C$2:$AP$60,MATCH($B47,Rates!$A$2:$A$60,0),38)))</f>
      </c>
      <c r="AU47" s="2">
        <f>IF($B47="",0,IF($D47=1,IF(39&lt;=$C47,MIN(IF($E47=1,$F47-$I47,$H47)*INDEX(Rates!$C$2:$AP$60,MATCH($B47,Rates!$A$2:$A$60,0),39),Limits!$B$9*Assets!$S47),MIN(Limits!$B$9*Assets!$S47,MAX(0,$F47-SUM($I47:AT47)))),IF($E47=1,$F47-$I47,$H47)*INDEX(Rates!$C$2:$AP$60,MATCH($B47,Rates!$A$2:$A$60,0),39)))</f>
      </c>
      <c r="AV47" s="2">
        <f>IF($B47="",0,IF($D47=1,IF(40&lt;=$C47,MIN(IF($E47=1,$F47-$I47,$H47)*INDEX(Rates!$C$2:$AP$60,MATCH($B47,Rates!$A$2:$A$60,0),40),Limits!$B$9*Assets!$S47),MIN(Limits!$B$9*Assets!$S47,MAX(0,$F47-SUM($I47:AU47)))),IF($E47=1,$F47-$I47,$H47)*INDEX(Rates!$C$2:$AP$60,MATCH($B47,Rates!$A$2:$A$60,0),40)))</f>
      </c>
    </row>
    <row r="48" spans="1:48" x14ac:dyDescent="0.25">
      <c r="A48">
        <f>IF(Assets!A48="","",Assets!A48)</f>
      </c>
      <c r="B48">
        <f>Assets!AD48</f>
      </c>
      <c r="C48">
        <f>IF(B48="",0,INDEX(Rates!$B$2:$B$60,MATCH(B48,Rates!$A$2:$A$60,0)))</f>
      </c>
      <c r="D48">
        <f>Assets!X48</f>
      </c>
      <c r="E48">
        <f>IF(AND(D48=1,Assets!J48=1,Assets!K48=0),1,0)</f>
      </c>
      <c r="F48">
        <f>Assets!T48</f>
      </c>
      <c r="G48">
        <f>Assets!AF48+Assets!L48</f>
      </c>
      <c r="H48">
        <f>Assets!M48</f>
      </c>
      <c r="I48" s="2">
        <f>IF($B48="",0,IF($D48=1,IF(1&lt;=$C48,MIN($G48+$H48*INDEX(Rates!$C$2:$AP$60,MATCH($B48,Rates!$A$2:$A$60,0),1),Assets!$Z48),MIN($G48+$H48*INDEX(Rates!$C$2:$AP$60,MATCH($B48,Rates!$A$2:$A$60,0),1),Assets!$Z48)),$G48+$H48*INDEX(Rates!$C$2:$AP$60,MATCH($B48,Rates!$A$2:$A$60,0),1)))</f>
      </c>
      <c r="J48" s="2">
        <f>IF($B48="",0,IF($D48=1,IF(2&lt;=$C48,MIN(IF($E48=1,$F48-$I48,$H48)*INDEX(Rates!$C$2:$AP$60,MATCH($B48,Rates!$A$2:$A$60,0),2),Limits!$B$7*Assets!$S48),MIN(Limits!$B$9*Assets!$S48,MAX(0,$F48-SUM($I48:I48)))),IF($E48=1,$F48-$I48,$H48)*INDEX(Rates!$C$2:$AP$60,MATCH($B48,Rates!$A$2:$A$60,0),2)))</f>
      </c>
      <c r="K48" s="2">
        <f>IF($B48="",0,IF($D48=1,IF(3&lt;=$C48,MIN(IF($E48=1,$F48-$I48,$H48)*INDEX(Rates!$C$2:$AP$60,MATCH($B48,Rates!$A$2:$A$60,0),3),Limits!$B$8*Assets!$S48),MIN(Limits!$B$9*Assets!$S48,MAX(0,$F48-SUM($I48:J48)))),IF($E48=1,$F48-$I48,$H48)*INDEX(Rates!$C$2:$AP$60,MATCH($B48,Rates!$A$2:$A$60,0),3)))</f>
      </c>
      <c r="L48" s="2">
        <f>IF($B48="",0,IF($D48=1,IF(4&lt;=$C48,MIN(IF($E48=1,$F48-$I48,$H48)*INDEX(Rates!$C$2:$AP$60,MATCH($B48,Rates!$A$2:$A$60,0),4),Limits!$B$9*Assets!$S48),MIN(Limits!$B$9*Assets!$S48,MAX(0,$F48-SUM($I48:K48)))),IF($E48=1,$F48-$I48,$H48)*INDEX(Rates!$C$2:$AP$60,MATCH($B48,Rates!$A$2:$A$60,0),4)))</f>
      </c>
      <c r="M48" s="2">
        <f>IF($B48="",0,IF($D48=1,IF(5&lt;=$C48,MIN(IF($E48=1,$F48-$I48,$H48)*INDEX(Rates!$C$2:$AP$60,MATCH($B48,Rates!$A$2:$A$60,0),5),Limits!$B$9*Assets!$S48),MIN(Limits!$B$9*Assets!$S48,MAX(0,$F48-SUM($I48:L48)))),IF($E48=1,$F48-$I48,$H48)*INDEX(Rates!$C$2:$AP$60,MATCH($B48,Rates!$A$2:$A$60,0),5)))</f>
      </c>
      <c r="N48" s="2">
        <f>IF($B48="",0,IF($D48=1,IF(6&lt;=$C48,MIN(IF($E48=1,$F48-$I48,$H48)*INDEX(Rates!$C$2:$AP$60,MATCH($B48,Rates!$A$2:$A$60,0),6),Limits!$B$9*Assets!$S48),MIN(Limits!$B$9*Assets!$S48,MAX(0,$F48-SUM($I48:M48)))),IF($E48=1,$F48-$I48,$H48)*INDEX(Rates!$C$2:$AP$60,MATCH($B48,Rates!$A$2:$A$60,0),6)))</f>
      </c>
      <c r="O48" s="2">
        <f>IF($B48="",0,IF($D48=1,IF(7&lt;=$C48,MIN(IF($E48=1,$F48-$I48,$H48)*INDEX(Rates!$C$2:$AP$60,MATCH($B48,Rates!$A$2:$A$60,0),7),Limits!$B$9*Assets!$S48),MIN(Limits!$B$9*Assets!$S48,MAX(0,$F48-SUM($I48:N48)))),IF($E48=1,$F48-$I48,$H48)*INDEX(Rates!$C$2:$AP$60,MATCH($B48,Rates!$A$2:$A$60,0),7)))</f>
      </c>
      <c r="P48" s="2">
        <f>IF($B48="",0,IF($D48=1,IF(8&lt;=$C48,MIN(IF($E48=1,$F48-$I48,$H48)*INDEX(Rates!$C$2:$AP$60,MATCH($B48,Rates!$A$2:$A$60,0),8),Limits!$B$9*Assets!$S48),MIN(Limits!$B$9*Assets!$S48,MAX(0,$F48-SUM($I48:O48)))),IF($E48=1,$F48-$I48,$H48)*INDEX(Rates!$C$2:$AP$60,MATCH($B48,Rates!$A$2:$A$60,0),8)))</f>
      </c>
      <c r="Q48" s="2">
        <f>IF($B48="",0,IF($D48=1,IF(9&lt;=$C48,MIN(IF($E48=1,$F48-$I48,$H48)*INDEX(Rates!$C$2:$AP$60,MATCH($B48,Rates!$A$2:$A$60,0),9),Limits!$B$9*Assets!$S48),MIN(Limits!$B$9*Assets!$S48,MAX(0,$F48-SUM($I48:P48)))),IF($E48=1,$F48-$I48,$H48)*INDEX(Rates!$C$2:$AP$60,MATCH($B48,Rates!$A$2:$A$60,0),9)))</f>
      </c>
      <c r="R48" s="2">
        <f>IF($B48="",0,IF($D48=1,IF(10&lt;=$C48,MIN(IF($E48=1,$F48-$I48,$H48)*INDEX(Rates!$C$2:$AP$60,MATCH($B48,Rates!$A$2:$A$60,0),10),Limits!$B$9*Assets!$S48),MIN(Limits!$B$9*Assets!$S48,MAX(0,$F48-SUM($I48:Q48)))),IF($E48=1,$F48-$I48,$H48)*INDEX(Rates!$C$2:$AP$60,MATCH($B48,Rates!$A$2:$A$60,0),10)))</f>
      </c>
      <c r="S48" s="2">
        <f>IF($B48="",0,IF($D48=1,IF(11&lt;=$C48,MIN(IF($E48=1,$F48-$I48,$H48)*INDEX(Rates!$C$2:$AP$60,MATCH($B48,Rates!$A$2:$A$60,0),11),Limits!$B$9*Assets!$S48),MIN(Limits!$B$9*Assets!$S48,MAX(0,$F48-SUM($I48:R48)))),IF($E48=1,$F48-$I48,$H48)*INDEX(Rates!$C$2:$AP$60,MATCH($B48,Rates!$A$2:$A$60,0),11)))</f>
      </c>
      <c r="T48" s="2">
        <f>IF($B48="",0,IF($D48=1,IF(12&lt;=$C48,MIN(IF($E48=1,$F48-$I48,$H48)*INDEX(Rates!$C$2:$AP$60,MATCH($B48,Rates!$A$2:$A$60,0),12),Limits!$B$9*Assets!$S48),MIN(Limits!$B$9*Assets!$S48,MAX(0,$F48-SUM($I48:S48)))),IF($E48=1,$F48-$I48,$H48)*INDEX(Rates!$C$2:$AP$60,MATCH($B48,Rates!$A$2:$A$60,0),12)))</f>
      </c>
      <c r="U48" s="2">
        <f>IF($B48="",0,IF($D48=1,IF(13&lt;=$C48,MIN(IF($E48=1,$F48-$I48,$H48)*INDEX(Rates!$C$2:$AP$60,MATCH($B48,Rates!$A$2:$A$60,0),13),Limits!$B$9*Assets!$S48),MIN(Limits!$B$9*Assets!$S48,MAX(0,$F48-SUM($I48:T48)))),IF($E48=1,$F48-$I48,$H48)*INDEX(Rates!$C$2:$AP$60,MATCH($B48,Rates!$A$2:$A$60,0),13)))</f>
      </c>
      <c r="V48" s="2">
        <f>IF($B48="",0,IF($D48=1,IF(14&lt;=$C48,MIN(IF($E48=1,$F48-$I48,$H48)*INDEX(Rates!$C$2:$AP$60,MATCH($B48,Rates!$A$2:$A$60,0),14),Limits!$B$9*Assets!$S48),MIN(Limits!$B$9*Assets!$S48,MAX(0,$F48-SUM($I48:U48)))),IF($E48=1,$F48-$I48,$H48)*INDEX(Rates!$C$2:$AP$60,MATCH($B48,Rates!$A$2:$A$60,0),14)))</f>
      </c>
      <c r="W48" s="2">
        <f>IF($B48="",0,IF($D48=1,IF(15&lt;=$C48,MIN(IF($E48=1,$F48-$I48,$H48)*INDEX(Rates!$C$2:$AP$60,MATCH($B48,Rates!$A$2:$A$60,0),15),Limits!$B$9*Assets!$S48),MIN(Limits!$B$9*Assets!$S48,MAX(0,$F48-SUM($I48:V48)))),IF($E48=1,$F48-$I48,$H48)*INDEX(Rates!$C$2:$AP$60,MATCH($B48,Rates!$A$2:$A$60,0),15)))</f>
      </c>
      <c r="X48" s="2">
        <f>IF($B48="",0,IF($D48=1,IF(16&lt;=$C48,MIN(IF($E48=1,$F48-$I48,$H48)*INDEX(Rates!$C$2:$AP$60,MATCH($B48,Rates!$A$2:$A$60,0),16),Limits!$B$9*Assets!$S48),MIN(Limits!$B$9*Assets!$S48,MAX(0,$F48-SUM($I48:W48)))),IF($E48=1,$F48-$I48,$H48)*INDEX(Rates!$C$2:$AP$60,MATCH($B48,Rates!$A$2:$A$60,0),16)))</f>
      </c>
      <c r="Y48" s="2">
        <f>IF($B48="",0,IF($D48=1,IF(17&lt;=$C48,MIN(IF($E48=1,$F48-$I48,$H48)*INDEX(Rates!$C$2:$AP$60,MATCH($B48,Rates!$A$2:$A$60,0),17),Limits!$B$9*Assets!$S48),MIN(Limits!$B$9*Assets!$S48,MAX(0,$F48-SUM($I48:X48)))),IF($E48=1,$F48-$I48,$H48)*INDEX(Rates!$C$2:$AP$60,MATCH($B48,Rates!$A$2:$A$60,0),17)))</f>
      </c>
      <c r="Z48" s="2">
        <f>IF($B48="",0,IF($D48=1,IF(18&lt;=$C48,MIN(IF($E48=1,$F48-$I48,$H48)*INDEX(Rates!$C$2:$AP$60,MATCH($B48,Rates!$A$2:$A$60,0),18),Limits!$B$9*Assets!$S48),MIN(Limits!$B$9*Assets!$S48,MAX(0,$F48-SUM($I48:Y48)))),IF($E48=1,$F48-$I48,$H48)*INDEX(Rates!$C$2:$AP$60,MATCH($B48,Rates!$A$2:$A$60,0),18)))</f>
      </c>
      <c r="AA48" s="2">
        <f>IF($B48="",0,IF($D48=1,IF(19&lt;=$C48,MIN(IF($E48=1,$F48-$I48,$H48)*INDEX(Rates!$C$2:$AP$60,MATCH($B48,Rates!$A$2:$A$60,0),19),Limits!$B$9*Assets!$S48),MIN(Limits!$B$9*Assets!$S48,MAX(0,$F48-SUM($I48:Z48)))),IF($E48=1,$F48-$I48,$H48)*INDEX(Rates!$C$2:$AP$60,MATCH($B48,Rates!$A$2:$A$60,0),19)))</f>
      </c>
      <c r="AB48" s="2">
        <f>IF($B48="",0,IF($D48=1,IF(20&lt;=$C48,MIN(IF($E48=1,$F48-$I48,$H48)*INDEX(Rates!$C$2:$AP$60,MATCH($B48,Rates!$A$2:$A$60,0),20),Limits!$B$9*Assets!$S48),MIN(Limits!$B$9*Assets!$S48,MAX(0,$F48-SUM($I48:AA48)))),IF($E48=1,$F48-$I48,$H48)*INDEX(Rates!$C$2:$AP$60,MATCH($B48,Rates!$A$2:$A$60,0),20)))</f>
      </c>
      <c r="AC48" s="2">
        <f>IF($B48="",0,IF($D48=1,IF(21&lt;=$C48,MIN(IF($E48=1,$F48-$I48,$H48)*INDEX(Rates!$C$2:$AP$60,MATCH($B48,Rates!$A$2:$A$60,0),21),Limits!$B$9*Assets!$S48),MIN(Limits!$B$9*Assets!$S48,MAX(0,$F48-SUM($I48:AB48)))),IF($E48=1,$F48-$I48,$H48)*INDEX(Rates!$C$2:$AP$60,MATCH($B48,Rates!$A$2:$A$60,0),21)))</f>
      </c>
      <c r="AD48" s="2">
        <f>IF($B48="",0,IF($D48=1,IF(22&lt;=$C48,MIN(IF($E48=1,$F48-$I48,$H48)*INDEX(Rates!$C$2:$AP$60,MATCH($B48,Rates!$A$2:$A$60,0),22),Limits!$B$9*Assets!$S48),MIN(Limits!$B$9*Assets!$S48,MAX(0,$F48-SUM($I48:AC48)))),IF($E48=1,$F48-$I48,$H48)*INDEX(Rates!$C$2:$AP$60,MATCH($B48,Rates!$A$2:$A$60,0),22)))</f>
      </c>
      <c r="AE48" s="2">
        <f>IF($B48="",0,IF($D48=1,IF(23&lt;=$C48,MIN(IF($E48=1,$F48-$I48,$H48)*INDEX(Rates!$C$2:$AP$60,MATCH($B48,Rates!$A$2:$A$60,0),23),Limits!$B$9*Assets!$S48),MIN(Limits!$B$9*Assets!$S48,MAX(0,$F48-SUM($I48:AD48)))),IF($E48=1,$F48-$I48,$H48)*INDEX(Rates!$C$2:$AP$60,MATCH($B48,Rates!$A$2:$A$60,0),23)))</f>
      </c>
      <c r="AF48" s="2">
        <f>IF($B48="",0,IF($D48=1,IF(24&lt;=$C48,MIN(IF($E48=1,$F48-$I48,$H48)*INDEX(Rates!$C$2:$AP$60,MATCH($B48,Rates!$A$2:$A$60,0),24),Limits!$B$9*Assets!$S48),MIN(Limits!$B$9*Assets!$S48,MAX(0,$F48-SUM($I48:AE48)))),IF($E48=1,$F48-$I48,$H48)*INDEX(Rates!$C$2:$AP$60,MATCH($B48,Rates!$A$2:$A$60,0),24)))</f>
      </c>
      <c r="AG48" s="2">
        <f>IF($B48="",0,IF($D48=1,IF(25&lt;=$C48,MIN(IF($E48=1,$F48-$I48,$H48)*INDEX(Rates!$C$2:$AP$60,MATCH($B48,Rates!$A$2:$A$60,0),25),Limits!$B$9*Assets!$S48),MIN(Limits!$B$9*Assets!$S48,MAX(0,$F48-SUM($I48:AF48)))),IF($E48=1,$F48-$I48,$H48)*INDEX(Rates!$C$2:$AP$60,MATCH($B48,Rates!$A$2:$A$60,0),25)))</f>
      </c>
      <c r="AH48" s="2">
        <f>IF($B48="",0,IF($D48=1,IF(26&lt;=$C48,MIN(IF($E48=1,$F48-$I48,$H48)*INDEX(Rates!$C$2:$AP$60,MATCH($B48,Rates!$A$2:$A$60,0),26),Limits!$B$9*Assets!$S48),MIN(Limits!$B$9*Assets!$S48,MAX(0,$F48-SUM($I48:AG48)))),IF($E48=1,$F48-$I48,$H48)*INDEX(Rates!$C$2:$AP$60,MATCH($B48,Rates!$A$2:$A$60,0),26)))</f>
      </c>
      <c r="AI48" s="2">
        <f>IF($B48="",0,IF($D48=1,IF(27&lt;=$C48,MIN(IF($E48=1,$F48-$I48,$H48)*INDEX(Rates!$C$2:$AP$60,MATCH($B48,Rates!$A$2:$A$60,0),27),Limits!$B$9*Assets!$S48),MIN(Limits!$B$9*Assets!$S48,MAX(0,$F48-SUM($I48:AH48)))),IF($E48=1,$F48-$I48,$H48)*INDEX(Rates!$C$2:$AP$60,MATCH($B48,Rates!$A$2:$A$60,0),27)))</f>
      </c>
      <c r="AJ48" s="2">
        <f>IF($B48="",0,IF($D48=1,IF(28&lt;=$C48,MIN(IF($E48=1,$F48-$I48,$H48)*INDEX(Rates!$C$2:$AP$60,MATCH($B48,Rates!$A$2:$A$60,0),28),Limits!$B$9*Assets!$S48),MIN(Limits!$B$9*Assets!$S48,MAX(0,$F48-SUM($I48:AI48)))),IF($E48=1,$F48-$I48,$H48)*INDEX(Rates!$C$2:$AP$60,MATCH($B48,Rates!$A$2:$A$60,0),28)))</f>
      </c>
      <c r="AK48" s="2">
        <f>IF($B48="",0,IF($D48=1,IF(29&lt;=$C48,MIN(IF($E48=1,$F48-$I48,$H48)*INDEX(Rates!$C$2:$AP$60,MATCH($B48,Rates!$A$2:$A$60,0),29),Limits!$B$9*Assets!$S48),MIN(Limits!$B$9*Assets!$S48,MAX(0,$F48-SUM($I48:AJ48)))),IF($E48=1,$F48-$I48,$H48)*INDEX(Rates!$C$2:$AP$60,MATCH($B48,Rates!$A$2:$A$60,0),29)))</f>
      </c>
      <c r="AL48" s="2">
        <f>IF($B48="",0,IF($D48=1,IF(30&lt;=$C48,MIN(IF($E48=1,$F48-$I48,$H48)*INDEX(Rates!$C$2:$AP$60,MATCH($B48,Rates!$A$2:$A$60,0),30),Limits!$B$9*Assets!$S48),MIN(Limits!$B$9*Assets!$S48,MAX(0,$F48-SUM($I48:AK48)))),IF($E48=1,$F48-$I48,$H48)*INDEX(Rates!$C$2:$AP$60,MATCH($B48,Rates!$A$2:$A$60,0),30)))</f>
      </c>
      <c r="AM48" s="2">
        <f>IF($B48="",0,IF($D48=1,IF(31&lt;=$C48,MIN(IF($E48=1,$F48-$I48,$H48)*INDEX(Rates!$C$2:$AP$60,MATCH($B48,Rates!$A$2:$A$60,0),31),Limits!$B$9*Assets!$S48),MIN(Limits!$B$9*Assets!$S48,MAX(0,$F48-SUM($I48:AL48)))),IF($E48=1,$F48-$I48,$H48)*INDEX(Rates!$C$2:$AP$60,MATCH($B48,Rates!$A$2:$A$60,0),31)))</f>
      </c>
      <c r="AN48" s="2">
        <f>IF($B48="",0,IF($D48=1,IF(32&lt;=$C48,MIN(IF($E48=1,$F48-$I48,$H48)*INDEX(Rates!$C$2:$AP$60,MATCH($B48,Rates!$A$2:$A$60,0),32),Limits!$B$9*Assets!$S48),MIN(Limits!$B$9*Assets!$S48,MAX(0,$F48-SUM($I48:AM48)))),IF($E48=1,$F48-$I48,$H48)*INDEX(Rates!$C$2:$AP$60,MATCH($B48,Rates!$A$2:$A$60,0),32)))</f>
      </c>
      <c r="AO48" s="2">
        <f>IF($B48="",0,IF($D48=1,IF(33&lt;=$C48,MIN(IF($E48=1,$F48-$I48,$H48)*INDEX(Rates!$C$2:$AP$60,MATCH($B48,Rates!$A$2:$A$60,0),33),Limits!$B$9*Assets!$S48),MIN(Limits!$B$9*Assets!$S48,MAX(0,$F48-SUM($I48:AN48)))),IF($E48=1,$F48-$I48,$H48)*INDEX(Rates!$C$2:$AP$60,MATCH($B48,Rates!$A$2:$A$60,0),33)))</f>
      </c>
      <c r="AP48" s="2">
        <f>IF($B48="",0,IF($D48=1,IF(34&lt;=$C48,MIN(IF($E48=1,$F48-$I48,$H48)*INDEX(Rates!$C$2:$AP$60,MATCH($B48,Rates!$A$2:$A$60,0),34),Limits!$B$9*Assets!$S48),MIN(Limits!$B$9*Assets!$S48,MAX(0,$F48-SUM($I48:AO48)))),IF($E48=1,$F48-$I48,$H48)*INDEX(Rates!$C$2:$AP$60,MATCH($B48,Rates!$A$2:$A$60,0),34)))</f>
      </c>
      <c r="AQ48" s="2">
        <f>IF($B48="",0,IF($D48=1,IF(35&lt;=$C48,MIN(IF($E48=1,$F48-$I48,$H48)*INDEX(Rates!$C$2:$AP$60,MATCH($B48,Rates!$A$2:$A$60,0),35),Limits!$B$9*Assets!$S48),MIN(Limits!$B$9*Assets!$S48,MAX(0,$F48-SUM($I48:AP48)))),IF($E48=1,$F48-$I48,$H48)*INDEX(Rates!$C$2:$AP$60,MATCH($B48,Rates!$A$2:$A$60,0),35)))</f>
      </c>
      <c r="AR48" s="2">
        <f>IF($B48="",0,IF($D48=1,IF(36&lt;=$C48,MIN(IF($E48=1,$F48-$I48,$H48)*INDEX(Rates!$C$2:$AP$60,MATCH($B48,Rates!$A$2:$A$60,0),36),Limits!$B$9*Assets!$S48),MIN(Limits!$B$9*Assets!$S48,MAX(0,$F48-SUM($I48:AQ48)))),IF($E48=1,$F48-$I48,$H48)*INDEX(Rates!$C$2:$AP$60,MATCH($B48,Rates!$A$2:$A$60,0),36)))</f>
      </c>
      <c r="AS48" s="2">
        <f>IF($B48="",0,IF($D48=1,IF(37&lt;=$C48,MIN(IF($E48=1,$F48-$I48,$H48)*INDEX(Rates!$C$2:$AP$60,MATCH($B48,Rates!$A$2:$A$60,0),37),Limits!$B$9*Assets!$S48),MIN(Limits!$B$9*Assets!$S48,MAX(0,$F48-SUM($I48:AR48)))),IF($E48=1,$F48-$I48,$H48)*INDEX(Rates!$C$2:$AP$60,MATCH($B48,Rates!$A$2:$A$60,0),37)))</f>
      </c>
      <c r="AT48" s="2">
        <f>IF($B48="",0,IF($D48=1,IF(38&lt;=$C48,MIN(IF($E48=1,$F48-$I48,$H48)*INDEX(Rates!$C$2:$AP$60,MATCH($B48,Rates!$A$2:$A$60,0),38),Limits!$B$9*Assets!$S48),MIN(Limits!$B$9*Assets!$S48,MAX(0,$F48-SUM($I48:AS48)))),IF($E48=1,$F48-$I48,$H48)*INDEX(Rates!$C$2:$AP$60,MATCH($B48,Rates!$A$2:$A$60,0),38)))</f>
      </c>
      <c r="AU48" s="2">
        <f>IF($B48="",0,IF($D48=1,IF(39&lt;=$C48,MIN(IF($E48=1,$F48-$I48,$H48)*INDEX(Rates!$C$2:$AP$60,MATCH($B48,Rates!$A$2:$A$60,0),39),Limits!$B$9*Assets!$S48),MIN(Limits!$B$9*Assets!$S48,MAX(0,$F48-SUM($I48:AT48)))),IF($E48=1,$F48-$I48,$H48)*INDEX(Rates!$C$2:$AP$60,MATCH($B48,Rates!$A$2:$A$60,0),39)))</f>
      </c>
      <c r="AV48" s="2">
        <f>IF($B48="",0,IF($D48=1,IF(40&lt;=$C48,MIN(IF($E48=1,$F48-$I48,$H48)*INDEX(Rates!$C$2:$AP$60,MATCH($B48,Rates!$A$2:$A$60,0),40),Limits!$B$9*Assets!$S48),MIN(Limits!$B$9*Assets!$S48,MAX(0,$F48-SUM($I48:AU48)))),IF($E48=1,$F48-$I48,$H48)*INDEX(Rates!$C$2:$AP$60,MATCH($B48,Rates!$A$2:$A$60,0),40)))</f>
      </c>
    </row>
    <row r="49" spans="1:48" x14ac:dyDescent="0.25">
      <c r="A49">
        <f>IF(Assets!A49="","",Assets!A49)</f>
      </c>
      <c r="B49">
        <f>Assets!AD49</f>
      </c>
      <c r="C49">
        <f>IF(B49="",0,INDEX(Rates!$B$2:$B$60,MATCH(B49,Rates!$A$2:$A$60,0)))</f>
      </c>
      <c r="D49">
        <f>Assets!X49</f>
      </c>
      <c r="E49">
        <f>IF(AND(D49=1,Assets!J49=1,Assets!K49=0),1,0)</f>
      </c>
      <c r="F49">
        <f>Assets!T49</f>
      </c>
      <c r="G49">
        <f>Assets!AF49+Assets!L49</f>
      </c>
      <c r="H49">
        <f>Assets!M49</f>
      </c>
      <c r="I49" s="2">
        <f>IF($B49="",0,IF($D49=1,IF(1&lt;=$C49,MIN($G49+$H49*INDEX(Rates!$C$2:$AP$60,MATCH($B49,Rates!$A$2:$A$60,0),1),Assets!$Z49),MIN($G49+$H49*INDEX(Rates!$C$2:$AP$60,MATCH($B49,Rates!$A$2:$A$60,0),1),Assets!$Z49)),$G49+$H49*INDEX(Rates!$C$2:$AP$60,MATCH($B49,Rates!$A$2:$A$60,0),1)))</f>
      </c>
      <c r="J49" s="2">
        <f>IF($B49="",0,IF($D49=1,IF(2&lt;=$C49,MIN(IF($E49=1,$F49-$I49,$H49)*INDEX(Rates!$C$2:$AP$60,MATCH($B49,Rates!$A$2:$A$60,0),2),Limits!$B$7*Assets!$S49),MIN(Limits!$B$9*Assets!$S49,MAX(0,$F49-SUM($I49:I49)))),IF($E49=1,$F49-$I49,$H49)*INDEX(Rates!$C$2:$AP$60,MATCH($B49,Rates!$A$2:$A$60,0),2)))</f>
      </c>
      <c r="K49" s="2">
        <f>IF($B49="",0,IF($D49=1,IF(3&lt;=$C49,MIN(IF($E49=1,$F49-$I49,$H49)*INDEX(Rates!$C$2:$AP$60,MATCH($B49,Rates!$A$2:$A$60,0),3),Limits!$B$8*Assets!$S49),MIN(Limits!$B$9*Assets!$S49,MAX(0,$F49-SUM($I49:J49)))),IF($E49=1,$F49-$I49,$H49)*INDEX(Rates!$C$2:$AP$60,MATCH($B49,Rates!$A$2:$A$60,0),3)))</f>
      </c>
      <c r="L49" s="2">
        <f>IF($B49="",0,IF($D49=1,IF(4&lt;=$C49,MIN(IF($E49=1,$F49-$I49,$H49)*INDEX(Rates!$C$2:$AP$60,MATCH($B49,Rates!$A$2:$A$60,0),4),Limits!$B$9*Assets!$S49),MIN(Limits!$B$9*Assets!$S49,MAX(0,$F49-SUM($I49:K49)))),IF($E49=1,$F49-$I49,$H49)*INDEX(Rates!$C$2:$AP$60,MATCH($B49,Rates!$A$2:$A$60,0),4)))</f>
      </c>
      <c r="M49" s="2">
        <f>IF($B49="",0,IF($D49=1,IF(5&lt;=$C49,MIN(IF($E49=1,$F49-$I49,$H49)*INDEX(Rates!$C$2:$AP$60,MATCH($B49,Rates!$A$2:$A$60,0),5),Limits!$B$9*Assets!$S49),MIN(Limits!$B$9*Assets!$S49,MAX(0,$F49-SUM($I49:L49)))),IF($E49=1,$F49-$I49,$H49)*INDEX(Rates!$C$2:$AP$60,MATCH($B49,Rates!$A$2:$A$60,0),5)))</f>
      </c>
      <c r="N49" s="2">
        <f>IF($B49="",0,IF($D49=1,IF(6&lt;=$C49,MIN(IF($E49=1,$F49-$I49,$H49)*INDEX(Rates!$C$2:$AP$60,MATCH($B49,Rates!$A$2:$A$60,0),6),Limits!$B$9*Assets!$S49),MIN(Limits!$B$9*Assets!$S49,MAX(0,$F49-SUM($I49:M49)))),IF($E49=1,$F49-$I49,$H49)*INDEX(Rates!$C$2:$AP$60,MATCH($B49,Rates!$A$2:$A$60,0),6)))</f>
      </c>
      <c r="O49" s="2">
        <f>IF($B49="",0,IF($D49=1,IF(7&lt;=$C49,MIN(IF($E49=1,$F49-$I49,$H49)*INDEX(Rates!$C$2:$AP$60,MATCH($B49,Rates!$A$2:$A$60,0),7),Limits!$B$9*Assets!$S49),MIN(Limits!$B$9*Assets!$S49,MAX(0,$F49-SUM($I49:N49)))),IF($E49=1,$F49-$I49,$H49)*INDEX(Rates!$C$2:$AP$60,MATCH($B49,Rates!$A$2:$A$60,0),7)))</f>
      </c>
      <c r="P49" s="2">
        <f>IF($B49="",0,IF($D49=1,IF(8&lt;=$C49,MIN(IF($E49=1,$F49-$I49,$H49)*INDEX(Rates!$C$2:$AP$60,MATCH($B49,Rates!$A$2:$A$60,0),8),Limits!$B$9*Assets!$S49),MIN(Limits!$B$9*Assets!$S49,MAX(0,$F49-SUM($I49:O49)))),IF($E49=1,$F49-$I49,$H49)*INDEX(Rates!$C$2:$AP$60,MATCH($B49,Rates!$A$2:$A$60,0),8)))</f>
      </c>
      <c r="Q49" s="2">
        <f>IF($B49="",0,IF($D49=1,IF(9&lt;=$C49,MIN(IF($E49=1,$F49-$I49,$H49)*INDEX(Rates!$C$2:$AP$60,MATCH($B49,Rates!$A$2:$A$60,0),9),Limits!$B$9*Assets!$S49),MIN(Limits!$B$9*Assets!$S49,MAX(0,$F49-SUM($I49:P49)))),IF($E49=1,$F49-$I49,$H49)*INDEX(Rates!$C$2:$AP$60,MATCH($B49,Rates!$A$2:$A$60,0),9)))</f>
      </c>
      <c r="R49" s="2">
        <f>IF($B49="",0,IF($D49=1,IF(10&lt;=$C49,MIN(IF($E49=1,$F49-$I49,$H49)*INDEX(Rates!$C$2:$AP$60,MATCH($B49,Rates!$A$2:$A$60,0),10),Limits!$B$9*Assets!$S49),MIN(Limits!$B$9*Assets!$S49,MAX(0,$F49-SUM($I49:Q49)))),IF($E49=1,$F49-$I49,$H49)*INDEX(Rates!$C$2:$AP$60,MATCH($B49,Rates!$A$2:$A$60,0),10)))</f>
      </c>
      <c r="S49" s="2">
        <f>IF($B49="",0,IF($D49=1,IF(11&lt;=$C49,MIN(IF($E49=1,$F49-$I49,$H49)*INDEX(Rates!$C$2:$AP$60,MATCH($B49,Rates!$A$2:$A$60,0),11),Limits!$B$9*Assets!$S49),MIN(Limits!$B$9*Assets!$S49,MAX(0,$F49-SUM($I49:R49)))),IF($E49=1,$F49-$I49,$H49)*INDEX(Rates!$C$2:$AP$60,MATCH($B49,Rates!$A$2:$A$60,0),11)))</f>
      </c>
      <c r="T49" s="2">
        <f>IF($B49="",0,IF($D49=1,IF(12&lt;=$C49,MIN(IF($E49=1,$F49-$I49,$H49)*INDEX(Rates!$C$2:$AP$60,MATCH($B49,Rates!$A$2:$A$60,0),12),Limits!$B$9*Assets!$S49),MIN(Limits!$B$9*Assets!$S49,MAX(0,$F49-SUM($I49:S49)))),IF($E49=1,$F49-$I49,$H49)*INDEX(Rates!$C$2:$AP$60,MATCH($B49,Rates!$A$2:$A$60,0),12)))</f>
      </c>
      <c r="U49" s="2">
        <f>IF($B49="",0,IF($D49=1,IF(13&lt;=$C49,MIN(IF($E49=1,$F49-$I49,$H49)*INDEX(Rates!$C$2:$AP$60,MATCH($B49,Rates!$A$2:$A$60,0),13),Limits!$B$9*Assets!$S49),MIN(Limits!$B$9*Assets!$S49,MAX(0,$F49-SUM($I49:T49)))),IF($E49=1,$F49-$I49,$H49)*INDEX(Rates!$C$2:$AP$60,MATCH($B49,Rates!$A$2:$A$60,0),13)))</f>
      </c>
      <c r="V49" s="2">
        <f>IF($B49="",0,IF($D49=1,IF(14&lt;=$C49,MIN(IF($E49=1,$F49-$I49,$H49)*INDEX(Rates!$C$2:$AP$60,MATCH($B49,Rates!$A$2:$A$60,0),14),Limits!$B$9*Assets!$S49),MIN(Limits!$B$9*Assets!$S49,MAX(0,$F49-SUM($I49:U49)))),IF($E49=1,$F49-$I49,$H49)*INDEX(Rates!$C$2:$AP$60,MATCH($B49,Rates!$A$2:$A$60,0),14)))</f>
      </c>
      <c r="W49" s="2">
        <f>IF($B49="",0,IF($D49=1,IF(15&lt;=$C49,MIN(IF($E49=1,$F49-$I49,$H49)*INDEX(Rates!$C$2:$AP$60,MATCH($B49,Rates!$A$2:$A$60,0),15),Limits!$B$9*Assets!$S49),MIN(Limits!$B$9*Assets!$S49,MAX(0,$F49-SUM($I49:V49)))),IF($E49=1,$F49-$I49,$H49)*INDEX(Rates!$C$2:$AP$60,MATCH($B49,Rates!$A$2:$A$60,0),15)))</f>
      </c>
      <c r="X49" s="2">
        <f>IF($B49="",0,IF($D49=1,IF(16&lt;=$C49,MIN(IF($E49=1,$F49-$I49,$H49)*INDEX(Rates!$C$2:$AP$60,MATCH($B49,Rates!$A$2:$A$60,0),16),Limits!$B$9*Assets!$S49),MIN(Limits!$B$9*Assets!$S49,MAX(0,$F49-SUM($I49:W49)))),IF($E49=1,$F49-$I49,$H49)*INDEX(Rates!$C$2:$AP$60,MATCH($B49,Rates!$A$2:$A$60,0),16)))</f>
      </c>
      <c r="Y49" s="2">
        <f>IF($B49="",0,IF($D49=1,IF(17&lt;=$C49,MIN(IF($E49=1,$F49-$I49,$H49)*INDEX(Rates!$C$2:$AP$60,MATCH($B49,Rates!$A$2:$A$60,0),17),Limits!$B$9*Assets!$S49),MIN(Limits!$B$9*Assets!$S49,MAX(0,$F49-SUM($I49:X49)))),IF($E49=1,$F49-$I49,$H49)*INDEX(Rates!$C$2:$AP$60,MATCH($B49,Rates!$A$2:$A$60,0),17)))</f>
      </c>
      <c r="Z49" s="2">
        <f>IF($B49="",0,IF($D49=1,IF(18&lt;=$C49,MIN(IF($E49=1,$F49-$I49,$H49)*INDEX(Rates!$C$2:$AP$60,MATCH($B49,Rates!$A$2:$A$60,0),18),Limits!$B$9*Assets!$S49),MIN(Limits!$B$9*Assets!$S49,MAX(0,$F49-SUM($I49:Y49)))),IF($E49=1,$F49-$I49,$H49)*INDEX(Rates!$C$2:$AP$60,MATCH($B49,Rates!$A$2:$A$60,0),18)))</f>
      </c>
      <c r="AA49" s="2">
        <f>IF($B49="",0,IF($D49=1,IF(19&lt;=$C49,MIN(IF($E49=1,$F49-$I49,$H49)*INDEX(Rates!$C$2:$AP$60,MATCH($B49,Rates!$A$2:$A$60,0),19),Limits!$B$9*Assets!$S49),MIN(Limits!$B$9*Assets!$S49,MAX(0,$F49-SUM($I49:Z49)))),IF($E49=1,$F49-$I49,$H49)*INDEX(Rates!$C$2:$AP$60,MATCH($B49,Rates!$A$2:$A$60,0),19)))</f>
      </c>
      <c r="AB49" s="2">
        <f>IF($B49="",0,IF($D49=1,IF(20&lt;=$C49,MIN(IF($E49=1,$F49-$I49,$H49)*INDEX(Rates!$C$2:$AP$60,MATCH($B49,Rates!$A$2:$A$60,0),20),Limits!$B$9*Assets!$S49),MIN(Limits!$B$9*Assets!$S49,MAX(0,$F49-SUM($I49:AA49)))),IF($E49=1,$F49-$I49,$H49)*INDEX(Rates!$C$2:$AP$60,MATCH($B49,Rates!$A$2:$A$60,0),20)))</f>
      </c>
      <c r="AC49" s="2">
        <f>IF($B49="",0,IF($D49=1,IF(21&lt;=$C49,MIN(IF($E49=1,$F49-$I49,$H49)*INDEX(Rates!$C$2:$AP$60,MATCH($B49,Rates!$A$2:$A$60,0),21),Limits!$B$9*Assets!$S49),MIN(Limits!$B$9*Assets!$S49,MAX(0,$F49-SUM($I49:AB49)))),IF($E49=1,$F49-$I49,$H49)*INDEX(Rates!$C$2:$AP$60,MATCH($B49,Rates!$A$2:$A$60,0),21)))</f>
      </c>
      <c r="AD49" s="2">
        <f>IF($B49="",0,IF($D49=1,IF(22&lt;=$C49,MIN(IF($E49=1,$F49-$I49,$H49)*INDEX(Rates!$C$2:$AP$60,MATCH($B49,Rates!$A$2:$A$60,0),22),Limits!$B$9*Assets!$S49),MIN(Limits!$B$9*Assets!$S49,MAX(0,$F49-SUM($I49:AC49)))),IF($E49=1,$F49-$I49,$H49)*INDEX(Rates!$C$2:$AP$60,MATCH($B49,Rates!$A$2:$A$60,0),22)))</f>
      </c>
      <c r="AE49" s="2">
        <f>IF($B49="",0,IF($D49=1,IF(23&lt;=$C49,MIN(IF($E49=1,$F49-$I49,$H49)*INDEX(Rates!$C$2:$AP$60,MATCH($B49,Rates!$A$2:$A$60,0),23),Limits!$B$9*Assets!$S49),MIN(Limits!$B$9*Assets!$S49,MAX(0,$F49-SUM($I49:AD49)))),IF($E49=1,$F49-$I49,$H49)*INDEX(Rates!$C$2:$AP$60,MATCH($B49,Rates!$A$2:$A$60,0),23)))</f>
      </c>
      <c r="AF49" s="2">
        <f>IF($B49="",0,IF($D49=1,IF(24&lt;=$C49,MIN(IF($E49=1,$F49-$I49,$H49)*INDEX(Rates!$C$2:$AP$60,MATCH($B49,Rates!$A$2:$A$60,0),24),Limits!$B$9*Assets!$S49),MIN(Limits!$B$9*Assets!$S49,MAX(0,$F49-SUM($I49:AE49)))),IF($E49=1,$F49-$I49,$H49)*INDEX(Rates!$C$2:$AP$60,MATCH($B49,Rates!$A$2:$A$60,0),24)))</f>
      </c>
      <c r="AG49" s="2">
        <f>IF($B49="",0,IF($D49=1,IF(25&lt;=$C49,MIN(IF($E49=1,$F49-$I49,$H49)*INDEX(Rates!$C$2:$AP$60,MATCH($B49,Rates!$A$2:$A$60,0),25),Limits!$B$9*Assets!$S49),MIN(Limits!$B$9*Assets!$S49,MAX(0,$F49-SUM($I49:AF49)))),IF($E49=1,$F49-$I49,$H49)*INDEX(Rates!$C$2:$AP$60,MATCH($B49,Rates!$A$2:$A$60,0),25)))</f>
      </c>
      <c r="AH49" s="2">
        <f>IF($B49="",0,IF($D49=1,IF(26&lt;=$C49,MIN(IF($E49=1,$F49-$I49,$H49)*INDEX(Rates!$C$2:$AP$60,MATCH($B49,Rates!$A$2:$A$60,0),26),Limits!$B$9*Assets!$S49),MIN(Limits!$B$9*Assets!$S49,MAX(0,$F49-SUM($I49:AG49)))),IF($E49=1,$F49-$I49,$H49)*INDEX(Rates!$C$2:$AP$60,MATCH($B49,Rates!$A$2:$A$60,0),26)))</f>
      </c>
      <c r="AI49" s="2">
        <f>IF($B49="",0,IF($D49=1,IF(27&lt;=$C49,MIN(IF($E49=1,$F49-$I49,$H49)*INDEX(Rates!$C$2:$AP$60,MATCH($B49,Rates!$A$2:$A$60,0),27),Limits!$B$9*Assets!$S49),MIN(Limits!$B$9*Assets!$S49,MAX(0,$F49-SUM($I49:AH49)))),IF($E49=1,$F49-$I49,$H49)*INDEX(Rates!$C$2:$AP$60,MATCH($B49,Rates!$A$2:$A$60,0),27)))</f>
      </c>
      <c r="AJ49" s="2">
        <f>IF($B49="",0,IF($D49=1,IF(28&lt;=$C49,MIN(IF($E49=1,$F49-$I49,$H49)*INDEX(Rates!$C$2:$AP$60,MATCH($B49,Rates!$A$2:$A$60,0),28),Limits!$B$9*Assets!$S49),MIN(Limits!$B$9*Assets!$S49,MAX(0,$F49-SUM($I49:AI49)))),IF($E49=1,$F49-$I49,$H49)*INDEX(Rates!$C$2:$AP$60,MATCH($B49,Rates!$A$2:$A$60,0),28)))</f>
      </c>
      <c r="AK49" s="2">
        <f>IF($B49="",0,IF($D49=1,IF(29&lt;=$C49,MIN(IF($E49=1,$F49-$I49,$H49)*INDEX(Rates!$C$2:$AP$60,MATCH($B49,Rates!$A$2:$A$60,0),29),Limits!$B$9*Assets!$S49),MIN(Limits!$B$9*Assets!$S49,MAX(0,$F49-SUM($I49:AJ49)))),IF($E49=1,$F49-$I49,$H49)*INDEX(Rates!$C$2:$AP$60,MATCH($B49,Rates!$A$2:$A$60,0),29)))</f>
      </c>
      <c r="AL49" s="2">
        <f>IF($B49="",0,IF($D49=1,IF(30&lt;=$C49,MIN(IF($E49=1,$F49-$I49,$H49)*INDEX(Rates!$C$2:$AP$60,MATCH($B49,Rates!$A$2:$A$60,0),30),Limits!$B$9*Assets!$S49),MIN(Limits!$B$9*Assets!$S49,MAX(0,$F49-SUM($I49:AK49)))),IF($E49=1,$F49-$I49,$H49)*INDEX(Rates!$C$2:$AP$60,MATCH($B49,Rates!$A$2:$A$60,0),30)))</f>
      </c>
      <c r="AM49" s="2">
        <f>IF($B49="",0,IF($D49=1,IF(31&lt;=$C49,MIN(IF($E49=1,$F49-$I49,$H49)*INDEX(Rates!$C$2:$AP$60,MATCH($B49,Rates!$A$2:$A$60,0),31),Limits!$B$9*Assets!$S49),MIN(Limits!$B$9*Assets!$S49,MAX(0,$F49-SUM($I49:AL49)))),IF($E49=1,$F49-$I49,$H49)*INDEX(Rates!$C$2:$AP$60,MATCH($B49,Rates!$A$2:$A$60,0),31)))</f>
      </c>
      <c r="AN49" s="2">
        <f>IF($B49="",0,IF($D49=1,IF(32&lt;=$C49,MIN(IF($E49=1,$F49-$I49,$H49)*INDEX(Rates!$C$2:$AP$60,MATCH($B49,Rates!$A$2:$A$60,0),32),Limits!$B$9*Assets!$S49),MIN(Limits!$B$9*Assets!$S49,MAX(0,$F49-SUM($I49:AM49)))),IF($E49=1,$F49-$I49,$H49)*INDEX(Rates!$C$2:$AP$60,MATCH($B49,Rates!$A$2:$A$60,0),32)))</f>
      </c>
      <c r="AO49" s="2">
        <f>IF($B49="",0,IF($D49=1,IF(33&lt;=$C49,MIN(IF($E49=1,$F49-$I49,$H49)*INDEX(Rates!$C$2:$AP$60,MATCH($B49,Rates!$A$2:$A$60,0),33),Limits!$B$9*Assets!$S49),MIN(Limits!$B$9*Assets!$S49,MAX(0,$F49-SUM($I49:AN49)))),IF($E49=1,$F49-$I49,$H49)*INDEX(Rates!$C$2:$AP$60,MATCH($B49,Rates!$A$2:$A$60,0),33)))</f>
      </c>
      <c r="AP49" s="2">
        <f>IF($B49="",0,IF($D49=1,IF(34&lt;=$C49,MIN(IF($E49=1,$F49-$I49,$H49)*INDEX(Rates!$C$2:$AP$60,MATCH($B49,Rates!$A$2:$A$60,0),34),Limits!$B$9*Assets!$S49),MIN(Limits!$B$9*Assets!$S49,MAX(0,$F49-SUM($I49:AO49)))),IF($E49=1,$F49-$I49,$H49)*INDEX(Rates!$C$2:$AP$60,MATCH($B49,Rates!$A$2:$A$60,0),34)))</f>
      </c>
      <c r="AQ49" s="2">
        <f>IF($B49="",0,IF($D49=1,IF(35&lt;=$C49,MIN(IF($E49=1,$F49-$I49,$H49)*INDEX(Rates!$C$2:$AP$60,MATCH($B49,Rates!$A$2:$A$60,0),35),Limits!$B$9*Assets!$S49),MIN(Limits!$B$9*Assets!$S49,MAX(0,$F49-SUM($I49:AP49)))),IF($E49=1,$F49-$I49,$H49)*INDEX(Rates!$C$2:$AP$60,MATCH($B49,Rates!$A$2:$A$60,0),35)))</f>
      </c>
      <c r="AR49" s="2">
        <f>IF($B49="",0,IF($D49=1,IF(36&lt;=$C49,MIN(IF($E49=1,$F49-$I49,$H49)*INDEX(Rates!$C$2:$AP$60,MATCH($B49,Rates!$A$2:$A$60,0),36),Limits!$B$9*Assets!$S49),MIN(Limits!$B$9*Assets!$S49,MAX(0,$F49-SUM($I49:AQ49)))),IF($E49=1,$F49-$I49,$H49)*INDEX(Rates!$C$2:$AP$60,MATCH($B49,Rates!$A$2:$A$60,0),36)))</f>
      </c>
      <c r="AS49" s="2">
        <f>IF($B49="",0,IF($D49=1,IF(37&lt;=$C49,MIN(IF($E49=1,$F49-$I49,$H49)*INDEX(Rates!$C$2:$AP$60,MATCH($B49,Rates!$A$2:$A$60,0),37),Limits!$B$9*Assets!$S49),MIN(Limits!$B$9*Assets!$S49,MAX(0,$F49-SUM($I49:AR49)))),IF($E49=1,$F49-$I49,$H49)*INDEX(Rates!$C$2:$AP$60,MATCH($B49,Rates!$A$2:$A$60,0),37)))</f>
      </c>
      <c r="AT49" s="2">
        <f>IF($B49="",0,IF($D49=1,IF(38&lt;=$C49,MIN(IF($E49=1,$F49-$I49,$H49)*INDEX(Rates!$C$2:$AP$60,MATCH($B49,Rates!$A$2:$A$60,0),38),Limits!$B$9*Assets!$S49),MIN(Limits!$B$9*Assets!$S49,MAX(0,$F49-SUM($I49:AS49)))),IF($E49=1,$F49-$I49,$H49)*INDEX(Rates!$C$2:$AP$60,MATCH($B49,Rates!$A$2:$A$60,0),38)))</f>
      </c>
      <c r="AU49" s="2">
        <f>IF($B49="",0,IF($D49=1,IF(39&lt;=$C49,MIN(IF($E49=1,$F49-$I49,$H49)*INDEX(Rates!$C$2:$AP$60,MATCH($B49,Rates!$A$2:$A$60,0),39),Limits!$B$9*Assets!$S49),MIN(Limits!$B$9*Assets!$S49,MAX(0,$F49-SUM($I49:AT49)))),IF($E49=1,$F49-$I49,$H49)*INDEX(Rates!$C$2:$AP$60,MATCH($B49,Rates!$A$2:$A$60,0),39)))</f>
      </c>
      <c r="AV49" s="2">
        <f>IF($B49="",0,IF($D49=1,IF(40&lt;=$C49,MIN(IF($E49=1,$F49-$I49,$H49)*INDEX(Rates!$C$2:$AP$60,MATCH($B49,Rates!$A$2:$A$60,0),40),Limits!$B$9*Assets!$S49),MIN(Limits!$B$9*Assets!$S49,MAX(0,$F49-SUM($I49:AU49)))),IF($E49=1,$F49-$I49,$H49)*INDEX(Rates!$C$2:$AP$60,MATCH($B49,Rates!$A$2:$A$60,0),40)))</f>
      </c>
    </row>
    <row r="50" spans="1:48" x14ac:dyDescent="0.25">
      <c r="A50">
        <f>IF(Assets!A50="","",Assets!A50)</f>
      </c>
      <c r="B50">
        <f>Assets!AD50</f>
      </c>
      <c r="C50">
        <f>IF(B50="",0,INDEX(Rates!$B$2:$B$60,MATCH(B50,Rates!$A$2:$A$60,0)))</f>
      </c>
      <c r="D50">
        <f>Assets!X50</f>
      </c>
      <c r="E50">
        <f>IF(AND(D50=1,Assets!J50=1,Assets!K50=0),1,0)</f>
      </c>
      <c r="F50">
        <f>Assets!T50</f>
      </c>
      <c r="G50">
        <f>Assets!AF50+Assets!L50</f>
      </c>
      <c r="H50">
        <f>Assets!M50</f>
      </c>
      <c r="I50" s="2">
        <f>IF($B50="",0,IF($D50=1,IF(1&lt;=$C50,MIN($G50+$H50*INDEX(Rates!$C$2:$AP$60,MATCH($B50,Rates!$A$2:$A$60,0),1),Assets!$Z50),MIN($G50+$H50*INDEX(Rates!$C$2:$AP$60,MATCH($B50,Rates!$A$2:$A$60,0),1),Assets!$Z50)),$G50+$H50*INDEX(Rates!$C$2:$AP$60,MATCH($B50,Rates!$A$2:$A$60,0),1)))</f>
      </c>
      <c r="J50" s="2">
        <f>IF($B50="",0,IF($D50=1,IF(2&lt;=$C50,MIN(IF($E50=1,$F50-$I50,$H50)*INDEX(Rates!$C$2:$AP$60,MATCH($B50,Rates!$A$2:$A$60,0),2),Limits!$B$7*Assets!$S50),MIN(Limits!$B$9*Assets!$S50,MAX(0,$F50-SUM($I50:I50)))),IF($E50=1,$F50-$I50,$H50)*INDEX(Rates!$C$2:$AP$60,MATCH($B50,Rates!$A$2:$A$60,0),2)))</f>
      </c>
      <c r="K50" s="2">
        <f>IF($B50="",0,IF($D50=1,IF(3&lt;=$C50,MIN(IF($E50=1,$F50-$I50,$H50)*INDEX(Rates!$C$2:$AP$60,MATCH($B50,Rates!$A$2:$A$60,0),3),Limits!$B$8*Assets!$S50),MIN(Limits!$B$9*Assets!$S50,MAX(0,$F50-SUM($I50:J50)))),IF($E50=1,$F50-$I50,$H50)*INDEX(Rates!$C$2:$AP$60,MATCH($B50,Rates!$A$2:$A$60,0),3)))</f>
      </c>
      <c r="L50" s="2">
        <f>IF($B50="",0,IF($D50=1,IF(4&lt;=$C50,MIN(IF($E50=1,$F50-$I50,$H50)*INDEX(Rates!$C$2:$AP$60,MATCH($B50,Rates!$A$2:$A$60,0),4),Limits!$B$9*Assets!$S50),MIN(Limits!$B$9*Assets!$S50,MAX(0,$F50-SUM($I50:K50)))),IF($E50=1,$F50-$I50,$H50)*INDEX(Rates!$C$2:$AP$60,MATCH($B50,Rates!$A$2:$A$60,0),4)))</f>
      </c>
      <c r="M50" s="2">
        <f>IF($B50="",0,IF($D50=1,IF(5&lt;=$C50,MIN(IF($E50=1,$F50-$I50,$H50)*INDEX(Rates!$C$2:$AP$60,MATCH($B50,Rates!$A$2:$A$60,0),5),Limits!$B$9*Assets!$S50),MIN(Limits!$B$9*Assets!$S50,MAX(0,$F50-SUM($I50:L50)))),IF($E50=1,$F50-$I50,$H50)*INDEX(Rates!$C$2:$AP$60,MATCH($B50,Rates!$A$2:$A$60,0),5)))</f>
      </c>
      <c r="N50" s="2">
        <f>IF($B50="",0,IF($D50=1,IF(6&lt;=$C50,MIN(IF($E50=1,$F50-$I50,$H50)*INDEX(Rates!$C$2:$AP$60,MATCH($B50,Rates!$A$2:$A$60,0),6),Limits!$B$9*Assets!$S50),MIN(Limits!$B$9*Assets!$S50,MAX(0,$F50-SUM($I50:M50)))),IF($E50=1,$F50-$I50,$H50)*INDEX(Rates!$C$2:$AP$60,MATCH($B50,Rates!$A$2:$A$60,0),6)))</f>
      </c>
      <c r="O50" s="2">
        <f>IF($B50="",0,IF($D50=1,IF(7&lt;=$C50,MIN(IF($E50=1,$F50-$I50,$H50)*INDEX(Rates!$C$2:$AP$60,MATCH($B50,Rates!$A$2:$A$60,0),7),Limits!$B$9*Assets!$S50),MIN(Limits!$B$9*Assets!$S50,MAX(0,$F50-SUM($I50:N50)))),IF($E50=1,$F50-$I50,$H50)*INDEX(Rates!$C$2:$AP$60,MATCH($B50,Rates!$A$2:$A$60,0),7)))</f>
      </c>
      <c r="P50" s="2">
        <f>IF($B50="",0,IF($D50=1,IF(8&lt;=$C50,MIN(IF($E50=1,$F50-$I50,$H50)*INDEX(Rates!$C$2:$AP$60,MATCH($B50,Rates!$A$2:$A$60,0),8),Limits!$B$9*Assets!$S50),MIN(Limits!$B$9*Assets!$S50,MAX(0,$F50-SUM($I50:O50)))),IF($E50=1,$F50-$I50,$H50)*INDEX(Rates!$C$2:$AP$60,MATCH($B50,Rates!$A$2:$A$60,0),8)))</f>
      </c>
      <c r="Q50" s="2">
        <f>IF($B50="",0,IF($D50=1,IF(9&lt;=$C50,MIN(IF($E50=1,$F50-$I50,$H50)*INDEX(Rates!$C$2:$AP$60,MATCH($B50,Rates!$A$2:$A$60,0),9),Limits!$B$9*Assets!$S50),MIN(Limits!$B$9*Assets!$S50,MAX(0,$F50-SUM($I50:P50)))),IF($E50=1,$F50-$I50,$H50)*INDEX(Rates!$C$2:$AP$60,MATCH($B50,Rates!$A$2:$A$60,0),9)))</f>
      </c>
      <c r="R50" s="2">
        <f>IF($B50="",0,IF($D50=1,IF(10&lt;=$C50,MIN(IF($E50=1,$F50-$I50,$H50)*INDEX(Rates!$C$2:$AP$60,MATCH($B50,Rates!$A$2:$A$60,0),10),Limits!$B$9*Assets!$S50),MIN(Limits!$B$9*Assets!$S50,MAX(0,$F50-SUM($I50:Q50)))),IF($E50=1,$F50-$I50,$H50)*INDEX(Rates!$C$2:$AP$60,MATCH($B50,Rates!$A$2:$A$60,0),10)))</f>
      </c>
      <c r="S50" s="2">
        <f>IF($B50="",0,IF($D50=1,IF(11&lt;=$C50,MIN(IF($E50=1,$F50-$I50,$H50)*INDEX(Rates!$C$2:$AP$60,MATCH($B50,Rates!$A$2:$A$60,0),11),Limits!$B$9*Assets!$S50),MIN(Limits!$B$9*Assets!$S50,MAX(0,$F50-SUM($I50:R50)))),IF($E50=1,$F50-$I50,$H50)*INDEX(Rates!$C$2:$AP$60,MATCH($B50,Rates!$A$2:$A$60,0),11)))</f>
      </c>
      <c r="T50" s="2">
        <f>IF($B50="",0,IF($D50=1,IF(12&lt;=$C50,MIN(IF($E50=1,$F50-$I50,$H50)*INDEX(Rates!$C$2:$AP$60,MATCH($B50,Rates!$A$2:$A$60,0),12),Limits!$B$9*Assets!$S50),MIN(Limits!$B$9*Assets!$S50,MAX(0,$F50-SUM($I50:S50)))),IF($E50=1,$F50-$I50,$H50)*INDEX(Rates!$C$2:$AP$60,MATCH($B50,Rates!$A$2:$A$60,0),12)))</f>
      </c>
      <c r="U50" s="2">
        <f>IF($B50="",0,IF($D50=1,IF(13&lt;=$C50,MIN(IF($E50=1,$F50-$I50,$H50)*INDEX(Rates!$C$2:$AP$60,MATCH($B50,Rates!$A$2:$A$60,0),13),Limits!$B$9*Assets!$S50),MIN(Limits!$B$9*Assets!$S50,MAX(0,$F50-SUM($I50:T50)))),IF($E50=1,$F50-$I50,$H50)*INDEX(Rates!$C$2:$AP$60,MATCH($B50,Rates!$A$2:$A$60,0),13)))</f>
      </c>
      <c r="V50" s="2">
        <f>IF($B50="",0,IF($D50=1,IF(14&lt;=$C50,MIN(IF($E50=1,$F50-$I50,$H50)*INDEX(Rates!$C$2:$AP$60,MATCH($B50,Rates!$A$2:$A$60,0),14),Limits!$B$9*Assets!$S50),MIN(Limits!$B$9*Assets!$S50,MAX(0,$F50-SUM($I50:U50)))),IF($E50=1,$F50-$I50,$H50)*INDEX(Rates!$C$2:$AP$60,MATCH($B50,Rates!$A$2:$A$60,0),14)))</f>
      </c>
      <c r="W50" s="2">
        <f>IF($B50="",0,IF($D50=1,IF(15&lt;=$C50,MIN(IF($E50=1,$F50-$I50,$H50)*INDEX(Rates!$C$2:$AP$60,MATCH($B50,Rates!$A$2:$A$60,0),15),Limits!$B$9*Assets!$S50),MIN(Limits!$B$9*Assets!$S50,MAX(0,$F50-SUM($I50:V50)))),IF($E50=1,$F50-$I50,$H50)*INDEX(Rates!$C$2:$AP$60,MATCH($B50,Rates!$A$2:$A$60,0),15)))</f>
      </c>
      <c r="X50" s="2">
        <f>IF($B50="",0,IF($D50=1,IF(16&lt;=$C50,MIN(IF($E50=1,$F50-$I50,$H50)*INDEX(Rates!$C$2:$AP$60,MATCH($B50,Rates!$A$2:$A$60,0),16),Limits!$B$9*Assets!$S50),MIN(Limits!$B$9*Assets!$S50,MAX(0,$F50-SUM($I50:W50)))),IF($E50=1,$F50-$I50,$H50)*INDEX(Rates!$C$2:$AP$60,MATCH($B50,Rates!$A$2:$A$60,0),16)))</f>
      </c>
      <c r="Y50" s="2">
        <f>IF($B50="",0,IF($D50=1,IF(17&lt;=$C50,MIN(IF($E50=1,$F50-$I50,$H50)*INDEX(Rates!$C$2:$AP$60,MATCH($B50,Rates!$A$2:$A$60,0),17),Limits!$B$9*Assets!$S50),MIN(Limits!$B$9*Assets!$S50,MAX(0,$F50-SUM($I50:X50)))),IF($E50=1,$F50-$I50,$H50)*INDEX(Rates!$C$2:$AP$60,MATCH($B50,Rates!$A$2:$A$60,0),17)))</f>
      </c>
      <c r="Z50" s="2">
        <f>IF($B50="",0,IF($D50=1,IF(18&lt;=$C50,MIN(IF($E50=1,$F50-$I50,$H50)*INDEX(Rates!$C$2:$AP$60,MATCH($B50,Rates!$A$2:$A$60,0),18),Limits!$B$9*Assets!$S50),MIN(Limits!$B$9*Assets!$S50,MAX(0,$F50-SUM($I50:Y50)))),IF($E50=1,$F50-$I50,$H50)*INDEX(Rates!$C$2:$AP$60,MATCH($B50,Rates!$A$2:$A$60,0),18)))</f>
      </c>
      <c r="AA50" s="2">
        <f>IF($B50="",0,IF($D50=1,IF(19&lt;=$C50,MIN(IF($E50=1,$F50-$I50,$H50)*INDEX(Rates!$C$2:$AP$60,MATCH($B50,Rates!$A$2:$A$60,0),19),Limits!$B$9*Assets!$S50),MIN(Limits!$B$9*Assets!$S50,MAX(0,$F50-SUM($I50:Z50)))),IF($E50=1,$F50-$I50,$H50)*INDEX(Rates!$C$2:$AP$60,MATCH($B50,Rates!$A$2:$A$60,0),19)))</f>
      </c>
      <c r="AB50" s="2">
        <f>IF($B50="",0,IF($D50=1,IF(20&lt;=$C50,MIN(IF($E50=1,$F50-$I50,$H50)*INDEX(Rates!$C$2:$AP$60,MATCH($B50,Rates!$A$2:$A$60,0),20),Limits!$B$9*Assets!$S50),MIN(Limits!$B$9*Assets!$S50,MAX(0,$F50-SUM($I50:AA50)))),IF($E50=1,$F50-$I50,$H50)*INDEX(Rates!$C$2:$AP$60,MATCH($B50,Rates!$A$2:$A$60,0),20)))</f>
      </c>
      <c r="AC50" s="2">
        <f>IF($B50="",0,IF($D50=1,IF(21&lt;=$C50,MIN(IF($E50=1,$F50-$I50,$H50)*INDEX(Rates!$C$2:$AP$60,MATCH($B50,Rates!$A$2:$A$60,0),21),Limits!$B$9*Assets!$S50),MIN(Limits!$B$9*Assets!$S50,MAX(0,$F50-SUM($I50:AB50)))),IF($E50=1,$F50-$I50,$H50)*INDEX(Rates!$C$2:$AP$60,MATCH($B50,Rates!$A$2:$A$60,0),21)))</f>
      </c>
      <c r="AD50" s="2">
        <f>IF($B50="",0,IF($D50=1,IF(22&lt;=$C50,MIN(IF($E50=1,$F50-$I50,$H50)*INDEX(Rates!$C$2:$AP$60,MATCH($B50,Rates!$A$2:$A$60,0),22),Limits!$B$9*Assets!$S50),MIN(Limits!$B$9*Assets!$S50,MAX(0,$F50-SUM($I50:AC50)))),IF($E50=1,$F50-$I50,$H50)*INDEX(Rates!$C$2:$AP$60,MATCH($B50,Rates!$A$2:$A$60,0),22)))</f>
      </c>
      <c r="AE50" s="2">
        <f>IF($B50="",0,IF($D50=1,IF(23&lt;=$C50,MIN(IF($E50=1,$F50-$I50,$H50)*INDEX(Rates!$C$2:$AP$60,MATCH($B50,Rates!$A$2:$A$60,0),23),Limits!$B$9*Assets!$S50),MIN(Limits!$B$9*Assets!$S50,MAX(0,$F50-SUM($I50:AD50)))),IF($E50=1,$F50-$I50,$H50)*INDEX(Rates!$C$2:$AP$60,MATCH($B50,Rates!$A$2:$A$60,0),23)))</f>
      </c>
      <c r="AF50" s="2">
        <f>IF($B50="",0,IF($D50=1,IF(24&lt;=$C50,MIN(IF($E50=1,$F50-$I50,$H50)*INDEX(Rates!$C$2:$AP$60,MATCH($B50,Rates!$A$2:$A$60,0),24),Limits!$B$9*Assets!$S50),MIN(Limits!$B$9*Assets!$S50,MAX(0,$F50-SUM($I50:AE50)))),IF($E50=1,$F50-$I50,$H50)*INDEX(Rates!$C$2:$AP$60,MATCH($B50,Rates!$A$2:$A$60,0),24)))</f>
      </c>
      <c r="AG50" s="2">
        <f>IF($B50="",0,IF($D50=1,IF(25&lt;=$C50,MIN(IF($E50=1,$F50-$I50,$H50)*INDEX(Rates!$C$2:$AP$60,MATCH($B50,Rates!$A$2:$A$60,0),25),Limits!$B$9*Assets!$S50),MIN(Limits!$B$9*Assets!$S50,MAX(0,$F50-SUM($I50:AF50)))),IF($E50=1,$F50-$I50,$H50)*INDEX(Rates!$C$2:$AP$60,MATCH($B50,Rates!$A$2:$A$60,0),25)))</f>
      </c>
      <c r="AH50" s="2">
        <f>IF($B50="",0,IF($D50=1,IF(26&lt;=$C50,MIN(IF($E50=1,$F50-$I50,$H50)*INDEX(Rates!$C$2:$AP$60,MATCH($B50,Rates!$A$2:$A$60,0),26),Limits!$B$9*Assets!$S50),MIN(Limits!$B$9*Assets!$S50,MAX(0,$F50-SUM($I50:AG50)))),IF($E50=1,$F50-$I50,$H50)*INDEX(Rates!$C$2:$AP$60,MATCH($B50,Rates!$A$2:$A$60,0),26)))</f>
      </c>
      <c r="AI50" s="2">
        <f>IF($B50="",0,IF($D50=1,IF(27&lt;=$C50,MIN(IF($E50=1,$F50-$I50,$H50)*INDEX(Rates!$C$2:$AP$60,MATCH($B50,Rates!$A$2:$A$60,0),27),Limits!$B$9*Assets!$S50),MIN(Limits!$B$9*Assets!$S50,MAX(0,$F50-SUM($I50:AH50)))),IF($E50=1,$F50-$I50,$H50)*INDEX(Rates!$C$2:$AP$60,MATCH($B50,Rates!$A$2:$A$60,0),27)))</f>
      </c>
      <c r="AJ50" s="2">
        <f>IF($B50="",0,IF($D50=1,IF(28&lt;=$C50,MIN(IF($E50=1,$F50-$I50,$H50)*INDEX(Rates!$C$2:$AP$60,MATCH($B50,Rates!$A$2:$A$60,0),28),Limits!$B$9*Assets!$S50),MIN(Limits!$B$9*Assets!$S50,MAX(0,$F50-SUM($I50:AI50)))),IF($E50=1,$F50-$I50,$H50)*INDEX(Rates!$C$2:$AP$60,MATCH($B50,Rates!$A$2:$A$60,0),28)))</f>
      </c>
      <c r="AK50" s="2">
        <f>IF($B50="",0,IF($D50=1,IF(29&lt;=$C50,MIN(IF($E50=1,$F50-$I50,$H50)*INDEX(Rates!$C$2:$AP$60,MATCH($B50,Rates!$A$2:$A$60,0),29),Limits!$B$9*Assets!$S50),MIN(Limits!$B$9*Assets!$S50,MAX(0,$F50-SUM($I50:AJ50)))),IF($E50=1,$F50-$I50,$H50)*INDEX(Rates!$C$2:$AP$60,MATCH($B50,Rates!$A$2:$A$60,0),29)))</f>
      </c>
      <c r="AL50" s="2">
        <f>IF($B50="",0,IF($D50=1,IF(30&lt;=$C50,MIN(IF($E50=1,$F50-$I50,$H50)*INDEX(Rates!$C$2:$AP$60,MATCH($B50,Rates!$A$2:$A$60,0),30),Limits!$B$9*Assets!$S50),MIN(Limits!$B$9*Assets!$S50,MAX(0,$F50-SUM($I50:AK50)))),IF($E50=1,$F50-$I50,$H50)*INDEX(Rates!$C$2:$AP$60,MATCH($B50,Rates!$A$2:$A$60,0),30)))</f>
      </c>
      <c r="AM50" s="2">
        <f>IF($B50="",0,IF($D50=1,IF(31&lt;=$C50,MIN(IF($E50=1,$F50-$I50,$H50)*INDEX(Rates!$C$2:$AP$60,MATCH($B50,Rates!$A$2:$A$60,0),31),Limits!$B$9*Assets!$S50),MIN(Limits!$B$9*Assets!$S50,MAX(0,$F50-SUM($I50:AL50)))),IF($E50=1,$F50-$I50,$H50)*INDEX(Rates!$C$2:$AP$60,MATCH($B50,Rates!$A$2:$A$60,0),31)))</f>
      </c>
      <c r="AN50" s="2">
        <f>IF($B50="",0,IF($D50=1,IF(32&lt;=$C50,MIN(IF($E50=1,$F50-$I50,$H50)*INDEX(Rates!$C$2:$AP$60,MATCH($B50,Rates!$A$2:$A$60,0),32),Limits!$B$9*Assets!$S50),MIN(Limits!$B$9*Assets!$S50,MAX(0,$F50-SUM($I50:AM50)))),IF($E50=1,$F50-$I50,$H50)*INDEX(Rates!$C$2:$AP$60,MATCH($B50,Rates!$A$2:$A$60,0),32)))</f>
      </c>
      <c r="AO50" s="2">
        <f>IF($B50="",0,IF($D50=1,IF(33&lt;=$C50,MIN(IF($E50=1,$F50-$I50,$H50)*INDEX(Rates!$C$2:$AP$60,MATCH($B50,Rates!$A$2:$A$60,0),33),Limits!$B$9*Assets!$S50),MIN(Limits!$B$9*Assets!$S50,MAX(0,$F50-SUM($I50:AN50)))),IF($E50=1,$F50-$I50,$H50)*INDEX(Rates!$C$2:$AP$60,MATCH($B50,Rates!$A$2:$A$60,0),33)))</f>
      </c>
      <c r="AP50" s="2">
        <f>IF($B50="",0,IF($D50=1,IF(34&lt;=$C50,MIN(IF($E50=1,$F50-$I50,$H50)*INDEX(Rates!$C$2:$AP$60,MATCH($B50,Rates!$A$2:$A$60,0),34),Limits!$B$9*Assets!$S50),MIN(Limits!$B$9*Assets!$S50,MAX(0,$F50-SUM($I50:AO50)))),IF($E50=1,$F50-$I50,$H50)*INDEX(Rates!$C$2:$AP$60,MATCH($B50,Rates!$A$2:$A$60,0),34)))</f>
      </c>
      <c r="AQ50" s="2">
        <f>IF($B50="",0,IF($D50=1,IF(35&lt;=$C50,MIN(IF($E50=1,$F50-$I50,$H50)*INDEX(Rates!$C$2:$AP$60,MATCH($B50,Rates!$A$2:$A$60,0),35),Limits!$B$9*Assets!$S50),MIN(Limits!$B$9*Assets!$S50,MAX(0,$F50-SUM($I50:AP50)))),IF($E50=1,$F50-$I50,$H50)*INDEX(Rates!$C$2:$AP$60,MATCH($B50,Rates!$A$2:$A$60,0),35)))</f>
      </c>
      <c r="AR50" s="2">
        <f>IF($B50="",0,IF($D50=1,IF(36&lt;=$C50,MIN(IF($E50=1,$F50-$I50,$H50)*INDEX(Rates!$C$2:$AP$60,MATCH($B50,Rates!$A$2:$A$60,0),36),Limits!$B$9*Assets!$S50),MIN(Limits!$B$9*Assets!$S50,MAX(0,$F50-SUM($I50:AQ50)))),IF($E50=1,$F50-$I50,$H50)*INDEX(Rates!$C$2:$AP$60,MATCH($B50,Rates!$A$2:$A$60,0),36)))</f>
      </c>
      <c r="AS50" s="2">
        <f>IF($B50="",0,IF($D50=1,IF(37&lt;=$C50,MIN(IF($E50=1,$F50-$I50,$H50)*INDEX(Rates!$C$2:$AP$60,MATCH($B50,Rates!$A$2:$A$60,0),37),Limits!$B$9*Assets!$S50),MIN(Limits!$B$9*Assets!$S50,MAX(0,$F50-SUM($I50:AR50)))),IF($E50=1,$F50-$I50,$H50)*INDEX(Rates!$C$2:$AP$60,MATCH($B50,Rates!$A$2:$A$60,0),37)))</f>
      </c>
      <c r="AT50" s="2">
        <f>IF($B50="",0,IF($D50=1,IF(38&lt;=$C50,MIN(IF($E50=1,$F50-$I50,$H50)*INDEX(Rates!$C$2:$AP$60,MATCH($B50,Rates!$A$2:$A$60,0),38),Limits!$B$9*Assets!$S50),MIN(Limits!$B$9*Assets!$S50,MAX(0,$F50-SUM($I50:AS50)))),IF($E50=1,$F50-$I50,$H50)*INDEX(Rates!$C$2:$AP$60,MATCH($B50,Rates!$A$2:$A$60,0),38)))</f>
      </c>
      <c r="AU50" s="2">
        <f>IF($B50="",0,IF($D50=1,IF(39&lt;=$C50,MIN(IF($E50=1,$F50-$I50,$H50)*INDEX(Rates!$C$2:$AP$60,MATCH($B50,Rates!$A$2:$A$60,0),39),Limits!$B$9*Assets!$S50),MIN(Limits!$B$9*Assets!$S50,MAX(0,$F50-SUM($I50:AT50)))),IF($E50=1,$F50-$I50,$H50)*INDEX(Rates!$C$2:$AP$60,MATCH($B50,Rates!$A$2:$A$60,0),39)))</f>
      </c>
      <c r="AV50" s="2">
        <f>IF($B50="",0,IF($D50=1,IF(40&lt;=$C50,MIN(IF($E50=1,$F50-$I50,$H50)*INDEX(Rates!$C$2:$AP$60,MATCH($B50,Rates!$A$2:$A$60,0),40),Limits!$B$9*Assets!$S50),MIN(Limits!$B$9*Assets!$S50,MAX(0,$F50-SUM($I50:AU50)))),IF($E50=1,$F50-$I50,$H50)*INDEX(Rates!$C$2:$AP$60,MATCH($B50,Rates!$A$2:$A$60,0),40)))</f>
      </c>
    </row>
    <row r="51" spans="1:48" x14ac:dyDescent="0.25">
      <c r="A51">
        <f>IF(Assets!A51="","",Assets!A51)</f>
      </c>
      <c r="B51">
        <f>Assets!AD51</f>
      </c>
      <c r="C51">
        <f>IF(B51="",0,INDEX(Rates!$B$2:$B$60,MATCH(B51,Rates!$A$2:$A$60,0)))</f>
      </c>
      <c r="D51">
        <f>Assets!X51</f>
      </c>
      <c r="E51">
        <f>IF(AND(D51=1,Assets!J51=1,Assets!K51=0),1,0)</f>
      </c>
      <c r="F51">
        <f>Assets!T51</f>
      </c>
      <c r="G51">
        <f>Assets!AF51+Assets!L51</f>
      </c>
      <c r="H51">
        <f>Assets!M51</f>
      </c>
      <c r="I51" s="2">
        <f>IF($B51="",0,IF($D51=1,IF(1&lt;=$C51,MIN($G51+$H51*INDEX(Rates!$C$2:$AP$60,MATCH($B51,Rates!$A$2:$A$60,0),1),Assets!$Z51),MIN($G51+$H51*INDEX(Rates!$C$2:$AP$60,MATCH($B51,Rates!$A$2:$A$60,0),1),Assets!$Z51)),$G51+$H51*INDEX(Rates!$C$2:$AP$60,MATCH($B51,Rates!$A$2:$A$60,0),1)))</f>
      </c>
      <c r="J51" s="2">
        <f>IF($B51="",0,IF($D51=1,IF(2&lt;=$C51,MIN(IF($E51=1,$F51-$I51,$H51)*INDEX(Rates!$C$2:$AP$60,MATCH($B51,Rates!$A$2:$A$60,0),2),Limits!$B$7*Assets!$S51),MIN(Limits!$B$9*Assets!$S51,MAX(0,$F51-SUM($I51:I51)))),IF($E51=1,$F51-$I51,$H51)*INDEX(Rates!$C$2:$AP$60,MATCH($B51,Rates!$A$2:$A$60,0),2)))</f>
      </c>
      <c r="K51" s="2">
        <f>IF($B51="",0,IF($D51=1,IF(3&lt;=$C51,MIN(IF($E51=1,$F51-$I51,$H51)*INDEX(Rates!$C$2:$AP$60,MATCH($B51,Rates!$A$2:$A$60,0),3),Limits!$B$8*Assets!$S51),MIN(Limits!$B$9*Assets!$S51,MAX(0,$F51-SUM($I51:J51)))),IF($E51=1,$F51-$I51,$H51)*INDEX(Rates!$C$2:$AP$60,MATCH($B51,Rates!$A$2:$A$60,0),3)))</f>
      </c>
      <c r="L51" s="2">
        <f>IF($B51="",0,IF($D51=1,IF(4&lt;=$C51,MIN(IF($E51=1,$F51-$I51,$H51)*INDEX(Rates!$C$2:$AP$60,MATCH($B51,Rates!$A$2:$A$60,0),4),Limits!$B$9*Assets!$S51),MIN(Limits!$B$9*Assets!$S51,MAX(0,$F51-SUM($I51:K51)))),IF($E51=1,$F51-$I51,$H51)*INDEX(Rates!$C$2:$AP$60,MATCH($B51,Rates!$A$2:$A$60,0),4)))</f>
      </c>
      <c r="M51" s="2">
        <f>IF($B51="",0,IF($D51=1,IF(5&lt;=$C51,MIN(IF($E51=1,$F51-$I51,$H51)*INDEX(Rates!$C$2:$AP$60,MATCH($B51,Rates!$A$2:$A$60,0),5),Limits!$B$9*Assets!$S51),MIN(Limits!$B$9*Assets!$S51,MAX(0,$F51-SUM($I51:L51)))),IF($E51=1,$F51-$I51,$H51)*INDEX(Rates!$C$2:$AP$60,MATCH($B51,Rates!$A$2:$A$60,0),5)))</f>
      </c>
      <c r="N51" s="2">
        <f>IF($B51="",0,IF($D51=1,IF(6&lt;=$C51,MIN(IF($E51=1,$F51-$I51,$H51)*INDEX(Rates!$C$2:$AP$60,MATCH($B51,Rates!$A$2:$A$60,0),6),Limits!$B$9*Assets!$S51),MIN(Limits!$B$9*Assets!$S51,MAX(0,$F51-SUM($I51:M51)))),IF($E51=1,$F51-$I51,$H51)*INDEX(Rates!$C$2:$AP$60,MATCH($B51,Rates!$A$2:$A$60,0),6)))</f>
      </c>
      <c r="O51" s="2">
        <f>IF($B51="",0,IF($D51=1,IF(7&lt;=$C51,MIN(IF($E51=1,$F51-$I51,$H51)*INDEX(Rates!$C$2:$AP$60,MATCH($B51,Rates!$A$2:$A$60,0),7),Limits!$B$9*Assets!$S51),MIN(Limits!$B$9*Assets!$S51,MAX(0,$F51-SUM($I51:N51)))),IF($E51=1,$F51-$I51,$H51)*INDEX(Rates!$C$2:$AP$60,MATCH($B51,Rates!$A$2:$A$60,0),7)))</f>
      </c>
      <c r="P51" s="2">
        <f>IF($B51="",0,IF($D51=1,IF(8&lt;=$C51,MIN(IF($E51=1,$F51-$I51,$H51)*INDEX(Rates!$C$2:$AP$60,MATCH($B51,Rates!$A$2:$A$60,0),8),Limits!$B$9*Assets!$S51),MIN(Limits!$B$9*Assets!$S51,MAX(0,$F51-SUM($I51:O51)))),IF($E51=1,$F51-$I51,$H51)*INDEX(Rates!$C$2:$AP$60,MATCH($B51,Rates!$A$2:$A$60,0),8)))</f>
      </c>
      <c r="Q51" s="2">
        <f>IF($B51="",0,IF($D51=1,IF(9&lt;=$C51,MIN(IF($E51=1,$F51-$I51,$H51)*INDEX(Rates!$C$2:$AP$60,MATCH($B51,Rates!$A$2:$A$60,0),9),Limits!$B$9*Assets!$S51),MIN(Limits!$B$9*Assets!$S51,MAX(0,$F51-SUM($I51:P51)))),IF($E51=1,$F51-$I51,$H51)*INDEX(Rates!$C$2:$AP$60,MATCH($B51,Rates!$A$2:$A$60,0),9)))</f>
      </c>
      <c r="R51" s="2">
        <f>IF($B51="",0,IF($D51=1,IF(10&lt;=$C51,MIN(IF($E51=1,$F51-$I51,$H51)*INDEX(Rates!$C$2:$AP$60,MATCH($B51,Rates!$A$2:$A$60,0),10),Limits!$B$9*Assets!$S51),MIN(Limits!$B$9*Assets!$S51,MAX(0,$F51-SUM($I51:Q51)))),IF($E51=1,$F51-$I51,$H51)*INDEX(Rates!$C$2:$AP$60,MATCH($B51,Rates!$A$2:$A$60,0),10)))</f>
      </c>
      <c r="S51" s="2">
        <f>IF($B51="",0,IF($D51=1,IF(11&lt;=$C51,MIN(IF($E51=1,$F51-$I51,$H51)*INDEX(Rates!$C$2:$AP$60,MATCH($B51,Rates!$A$2:$A$60,0),11),Limits!$B$9*Assets!$S51),MIN(Limits!$B$9*Assets!$S51,MAX(0,$F51-SUM($I51:R51)))),IF($E51=1,$F51-$I51,$H51)*INDEX(Rates!$C$2:$AP$60,MATCH($B51,Rates!$A$2:$A$60,0),11)))</f>
      </c>
      <c r="T51" s="2">
        <f>IF($B51="",0,IF($D51=1,IF(12&lt;=$C51,MIN(IF($E51=1,$F51-$I51,$H51)*INDEX(Rates!$C$2:$AP$60,MATCH($B51,Rates!$A$2:$A$60,0),12),Limits!$B$9*Assets!$S51),MIN(Limits!$B$9*Assets!$S51,MAX(0,$F51-SUM($I51:S51)))),IF($E51=1,$F51-$I51,$H51)*INDEX(Rates!$C$2:$AP$60,MATCH($B51,Rates!$A$2:$A$60,0),12)))</f>
      </c>
      <c r="U51" s="2">
        <f>IF($B51="",0,IF($D51=1,IF(13&lt;=$C51,MIN(IF($E51=1,$F51-$I51,$H51)*INDEX(Rates!$C$2:$AP$60,MATCH($B51,Rates!$A$2:$A$60,0),13),Limits!$B$9*Assets!$S51),MIN(Limits!$B$9*Assets!$S51,MAX(0,$F51-SUM($I51:T51)))),IF($E51=1,$F51-$I51,$H51)*INDEX(Rates!$C$2:$AP$60,MATCH($B51,Rates!$A$2:$A$60,0),13)))</f>
      </c>
      <c r="V51" s="2">
        <f>IF($B51="",0,IF($D51=1,IF(14&lt;=$C51,MIN(IF($E51=1,$F51-$I51,$H51)*INDEX(Rates!$C$2:$AP$60,MATCH($B51,Rates!$A$2:$A$60,0),14),Limits!$B$9*Assets!$S51),MIN(Limits!$B$9*Assets!$S51,MAX(0,$F51-SUM($I51:U51)))),IF($E51=1,$F51-$I51,$H51)*INDEX(Rates!$C$2:$AP$60,MATCH($B51,Rates!$A$2:$A$60,0),14)))</f>
      </c>
      <c r="W51" s="2">
        <f>IF($B51="",0,IF($D51=1,IF(15&lt;=$C51,MIN(IF($E51=1,$F51-$I51,$H51)*INDEX(Rates!$C$2:$AP$60,MATCH($B51,Rates!$A$2:$A$60,0),15),Limits!$B$9*Assets!$S51),MIN(Limits!$B$9*Assets!$S51,MAX(0,$F51-SUM($I51:V51)))),IF($E51=1,$F51-$I51,$H51)*INDEX(Rates!$C$2:$AP$60,MATCH($B51,Rates!$A$2:$A$60,0),15)))</f>
      </c>
      <c r="X51" s="2">
        <f>IF($B51="",0,IF($D51=1,IF(16&lt;=$C51,MIN(IF($E51=1,$F51-$I51,$H51)*INDEX(Rates!$C$2:$AP$60,MATCH($B51,Rates!$A$2:$A$60,0),16),Limits!$B$9*Assets!$S51),MIN(Limits!$B$9*Assets!$S51,MAX(0,$F51-SUM($I51:W51)))),IF($E51=1,$F51-$I51,$H51)*INDEX(Rates!$C$2:$AP$60,MATCH($B51,Rates!$A$2:$A$60,0),16)))</f>
      </c>
      <c r="Y51" s="2">
        <f>IF($B51="",0,IF($D51=1,IF(17&lt;=$C51,MIN(IF($E51=1,$F51-$I51,$H51)*INDEX(Rates!$C$2:$AP$60,MATCH($B51,Rates!$A$2:$A$60,0),17),Limits!$B$9*Assets!$S51),MIN(Limits!$B$9*Assets!$S51,MAX(0,$F51-SUM($I51:X51)))),IF($E51=1,$F51-$I51,$H51)*INDEX(Rates!$C$2:$AP$60,MATCH($B51,Rates!$A$2:$A$60,0),17)))</f>
      </c>
      <c r="Z51" s="2">
        <f>IF($B51="",0,IF($D51=1,IF(18&lt;=$C51,MIN(IF($E51=1,$F51-$I51,$H51)*INDEX(Rates!$C$2:$AP$60,MATCH($B51,Rates!$A$2:$A$60,0),18),Limits!$B$9*Assets!$S51),MIN(Limits!$B$9*Assets!$S51,MAX(0,$F51-SUM($I51:Y51)))),IF($E51=1,$F51-$I51,$H51)*INDEX(Rates!$C$2:$AP$60,MATCH($B51,Rates!$A$2:$A$60,0),18)))</f>
      </c>
      <c r="AA51" s="2">
        <f>IF($B51="",0,IF($D51=1,IF(19&lt;=$C51,MIN(IF($E51=1,$F51-$I51,$H51)*INDEX(Rates!$C$2:$AP$60,MATCH($B51,Rates!$A$2:$A$60,0),19),Limits!$B$9*Assets!$S51),MIN(Limits!$B$9*Assets!$S51,MAX(0,$F51-SUM($I51:Z51)))),IF($E51=1,$F51-$I51,$H51)*INDEX(Rates!$C$2:$AP$60,MATCH($B51,Rates!$A$2:$A$60,0),19)))</f>
      </c>
      <c r="AB51" s="2">
        <f>IF($B51="",0,IF($D51=1,IF(20&lt;=$C51,MIN(IF($E51=1,$F51-$I51,$H51)*INDEX(Rates!$C$2:$AP$60,MATCH($B51,Rates!$A$2:$A$60,0),20),Limits!$B$9*Assets!$S51),MIN(Limits!$B$9*Assets!$S51,MAX(0,$F51-SUM($I51:AA51)))),IF($E51=1,$F51-$I51,$H51)*INDEX(Rates!$C$2:$AP$60,MATCH($B51,Rates!$A$2:$A$60,0),20)))</f>
      </c>
      <c r="AC51" s="2">
        <f>IF($B51="",0,IF($D51=1,IF(21&lt;=$C51,MIN(IF($E51=1,$F51-$I51,$H51)*INDEX(Rates!$C$2:$AP$60,MATCH($B51,Rates!$A$2:$A$60,0),21),Limits!$B$9*Assets!$S51),MIN(Limits!$B$9*Assets!$S51,MAX(0,$F51-SUM($I51:AB51)))),IF($E51=1,$F51-$I51,$H51)*INDEX(Rates!$C$2:$AP$60,MATCH($B51,Rates!$A$2:$A$60,0),21)))</f>
      </c>
      <c r="AD51" s="2">
        <f>IF($B51="",0,IF($D51=1,IF(22&lt;=$C51,MIN(IF($E51=1,$F51-$I51,$H51)*INDEX(Rates!$C$2:$AP$60,MATCH($B51,Rates!$A$2:$A$60,0),22),Limits!$B$9*Assets!$S51),MIN(Limits!$B$9*Assets!$S51,MAX(0,$F51-SUM($I51:AC51)))),IF($E51=1,$F51-$I51,$H51)*INDEX(Rates!$C$2:$AP$60,MATCH($B51,Rates!$A$2:$A$60,0),22)))</f>
      </c>
      <c r="AE51" s="2">
        <f>IF($B51="",0,IF($D51=1,IF(23&lt;=$C51,MIN(IF($E51=1,$F51-$I51,$H51)*INDEX(Rates!$C$2:$AP$60,MATCH($B51,Rates!$A$2:$A$60,0),23),Limits!$B$9*Assets!$S51),MIN(Limits!$B$9*Assets!$S51,MAX(0,$F51-SUM($I51:AD51)))),IF($E51=1,$F51-$I51,$H51)*INDEX(Rates!$C$2:$AP$60,MATCH($B51,Rates!$A$2:$A$60,0),23)))</f>
      </c>
      <c r="AF51" s="2">
        <f>IF($B51="",0,IF($D51=1,IF(24&lt;=$C51,MIN(IF($E51=1,$F51-$I51,$H51)*INDEX(Rates!$C$2:$AP$60,MATCH($B51,Rates!$A$2:$A$60,0),24),Limits!$B$9*Assets!$S51),MIN(Limits!$B$9*Assets!$S51,MAX(0,$F51-SUM($I51:AE51)))),IF($E51=1,$F51-$I51,$H51)*INDEX(Rates!$C$2:$AP$60,MATCH($B51,Rates!$A$2:$A$60,0),24)))</f>
      </c>
      <c r="AG51" s="2">
        <f>IF($B51="",0,IF($D51=1,IF(25&lt;=$C51,MIN(IF($E51=1,$F51-$I51,$H51)*INDEX(Rates!$C$2:$AP$60,MATCH($B51,Rates!$A$2:$A$60,0),25),Limits!$B$9*Assets!$S51),MIN(Limits!$B$9*Assets!$S51,MAX(0,$F51-SUM($I51:AF51)))),IF($E51=1,$F51-$I51,$H51)*INDEX(Rates!$C$2:$AP$60,MATCH($B51,Rates!$A$2:$A$60,0),25)))</f>
      </c>
      <c r="AH51" s="2">
        <f>IF($B51="",0,IF($D51=1,IF(26&lt;=$C51,MIN(IF($E51=1,$F51-$I51,$H51)*INDEX(Rates!$C$2:$AP$60,MATCH($B51,Rates!$A$2:$A$60,0),26),Limits!$B$9*Assets!$S51),MIN(Limits!$B$9*Assets!$S51,MAX(0,$F51-SUM($I51:AG51)))),IF($E51=1,$F51-$I51,$H51)*INDEX(Rates!$C$2:$AP$60,MATCH($B51,Rates!$A$2:$A$60,0),26)))</f>
      </c>
      <c r="AI51" s="2">
        <f>IF($B51="",0,IF($D51=1,IF(27&lt;=$C51,MIN(IF($E51=1,$F51-$I51,$H51)*INDEX(Rates!$C$2:$AP$60,MATCH($B51,Rates!$A$2:$A$60,0),27),Limits!$B$9*Assets!$S51),MIN(Limits!$B$9*Assets!$S51,MAX(0,$F51-SUM($I51:AH51)))),IF($E51=1,$F51-$I51,$H51)*INDEX(Rates!$C$2:$AP$60,MATCH($B51,Rates!$A$2:$A$60,0),27)))</f>
      </c>
      <c r="AJ51" s="2">
        <f>IF($B51="",0,IF($D51=1,IF(28&lt;=$C51,MIN(IF($E51=1,$F51-$I51,$H51)*INDEX(Rates!$C$2:$AP$60,MATCH($B51,Rates!$A$2:$A$60,0),28),Limits!$B$9*Assets!$S51),MIN(Limits!$B$9*Assets!$S51,MAX(0,$F51-SUM($I51:AI51)))),IF($E51=1,$F51-$I51,$H51)*INDEX(Rates!$C$2:$AP$60,MATCH($B51,Rates!$A$2:$A$60,0),28)))</f>
      </c>
      <c r="AK51" s="2">
        <f>IF($B51="",0,IF($D51=1,IF(29&lt;=$C51,MIN(IF($E51=1,$F51-$I51,$H51)*INDEX(Rates!$C$2:$AP$60,MATCH($B51,Rates!$A$2:$A$60,0),29),Limits!$B$9*Assets!$S51),MIN(Limits!$B$9*Assets!$S51,MAX(0,$F51-SUM($I51:AJ51)))),IF($E51=1,$F51-$I51,$H51)*INDEX(Rates!$C$2:$AP$60,MATCH($B51,Rates!$A$2:$A$60,0),29)))</f>
      </c>
      <c r="AL51" s="2">
        <f>IF($B51="",0,IF($D51=1,IF(30&lt;=$C51,MIN(IF($E51=1,$F51-$I51,$H51)*INDEX(Rates!$C$2:$AP$60,MATCH($B51,Rates!$A$2:$A$60,0),30),Limits!$B$9*Assets!$S51),MIN(Limits!$B$9*Assets!$S51,MAX(0,$F51-SUM($I51:AK51)))),IF($E51=1,$F51-$I51,$H51)*INDEX(Rates!$C$2:$AP$60,MATCH($B51,Rates!$A$2:$A$60,0),30)))</f>
      </c>
      <c r="AM51" s="2">
        <f>IF($B51="",0,IF($D51=1,IF(31&lt;=$C51,MIN(IF($E51=1,$F51-$I51,$H51)*INDEX(Rates!$C$2:$AP$60,MATCH($B51,Rates!$A$2:$A$60,0),31),Limits!$B$9*Assets!$S51),MIN(Limits!$B$9*Assets!$S51,MAX(0,$F51-SUM($I51:AL51)))),IF($E51=1,$F51-$I51,$H51)*INDEX(Rates!$C$2:$AP$60,MATCH($B51,Rates!$A$2:$A$60,0),31)))</f>
      </c>
      <c r="AN51" s="2">
        <f>IF($B51="",0,IF($D51=1,IF(32&lt;=$C51,MIN(IF($E51=1,$F51-$I51,$H51)*INDEX(Rates!$C$2:$AP$60,MATCH($B51,Rates!$A$2:$A$60,0),32),Limits!$B$9*Assets!$S51),MIN(Limits!$B$9*Assets!$S51,MAX(0,$F51-SUM($I51:AM51)))),IF($E51=1,$F51-$I51,$H51)*INDEX(Rates!$C$2:$AP$60,MATCH($B51,Rates!$A$2:$A$60,0),32)))</f>
      </c>
      <c r="AO51" s="2">
        <f>IF($B51="",0,IF($D51=1,IF(33&lt;=$C51,MIN(IF($E51=1,$F51-$I51,$H51)*INDEX(Rates!$C$2:$AP$60,MATCH($B51,Rates!$A$2:$A$60,0),33),Limits!$B$9*Assets!$S51),MIN(Limits!$B$9*Assets!$S51,MAX(0,$F51-SUM($I51:AN51)))),IF($E51=1,$F51-$I51,$H51)*INDEX(Rates!$C$2:$AP$60,MATCH($B51,Rates!$A$2:$A$60,0),33)))</f>
      </c>
      <c r="AP51" s="2">
        <f>IF($B51="",0,IF($D51=1,IF(34&lt;=$C51,MIN(IF($E51=1,$F51-$I51,$H51)*INDEX(Rates!$C$2:$AP$60,MATCH($B51,Rates!$A$2:$A$60,0),34),Limits!$B$9*Assets!$S51),MIN(Limits!$B$9*Assets!$S51,MAX(0,$F51-SUM($I51:AO51)))),IF($E51=1,$F51-$I51,$H51)*INDEX(Rates!$C$2:$AP$60,MATCH($B51,Rates!$A$2:$A$60,0),34)))</f>
      </c>
      <c r="AQ51" s="2">
        <f>IF($B51="",0,IF($D51=1,IF(35&lt;=$C51,MIN(IF($E51=1,$F51-$I51,$H51)*INDEX(Rates!$C$2:$AP$60,MATCH($B51,Rates!$A$2:$A$60,0),35),Limits!$B$9*Assets!$S51),MIN(Limits!$B$9*Assets!$S51,MAX(0,$F51-SUM($I51:AP51)))),IF($E51=1,$F51-$I51,$H51)*INDEX(Rates!$C$2:$AP$60,MATCH($B51,Rates!$A$2:$A$60,0),35)))</f>
      </c>
      <c r="AR51" s="2">
        <f>IF($B51="",0,IF($D51=1,IF(36&lt;=$C51,MIN(IF($E51=1,$F51-$I51,$H51)*INDEX(Rates!$C$2:$AP$60,MATCH($B51,Rates!$A$2:$A$60,0),36),Limits!$B$9*Assets!$S51),MIN(Limits!$B$9*Assets!$S51,MAX(0,$F51-SUM($I51:AQ51)))),IF($E51=1,$F51-$I51,$H51)*INDEX(Rates!$C$2:$AP$60,MATCH($B51,Rates!$A$2:$A$60,0),36)))</f>
      </c>
      <c r="AS51" s="2">
        <f>IF($B51="",0,IF($D51=1,IF(37&lt;=$C51,MIN(IF($E51=1,$F51-$I51,$H51)*INDEX(Rates!$C$2:$AP$60,MATCH($B51,Rates!$A$2:$A$60,0),37),Limits!$B$9*Assets!$S51),MIN(Limits!$B$9*Assets!$S51,MAX(0,$F51-SUM($I51:AR51)))),IF($E51=1,$F51-$I51,$H51)*INDEX(Rates!$C$2:$AP$60,MATCH($B51,Rates!$A$2:$A$60,0),37)))</f>
      </c>
      <c r="AT51" s="2">
        <f>IF($B51="",0,IF($D51=1,IF(38&lt;=$C51,MIN(IF($E51=1,$F51-$I51,$H51)*INDEX(Rates!$C$2:$AP$60,MATCH($B51,Rates!$A$2:$A$60,0),38),Limits!$B$9*Assets!$S51),MIN(Limits!$B$9*Assets!$S51,MAX(0,$F51-SUM($I51:AS51)))),IF($E51=1,$F51-$I51,$H51)*INDEX(Rates!$C$2:$AP$60,MATCH($B51,Rates!$A$2:$A$60,0),38)))</f>
      </c>
      <c r="AU51" s="2">
        <f>IF($B51="",0,IF($D51=1,IF(39&lt;=$C51,MIN(IF($E51=1,$F51-$I51,$H51)*INDEX(Rates!$C$2:$AP$60,MATCH($B51,Rates!$A$2:$A$60,0),39),Limits!$B$9*Assets!$S51),MIN(Limits!$B$9*Assets!$S51,MAX(0,$F51-SUM($I51:AT51)))),IF($E51=1,$F51-$I51,$H51)*INDEX(Rates!$C$2:$AP$60,MATCH($B51,Rates!$A$2:$A$60,0),39)))</f>
      </c>
      <c r="AV51" s="2">
        <f>IF($B51="",0,IF($D51=1,IF(40&lt;=$C51,MIN(IF($E51=1,$F51-$I51,$H51)*INDEX(Rates!$C$2:$AP$60,MATCH($B51,Rates!$A$2:$A$60,0),40),Limits!$B$9*Assets!$S51),MIN(Limits!$B$9*Assets!$S51,MAX(0,$F51-SUM($I51:AU51)))),IF($E51=1,$F51-$I51,$H51)*INDEX(Rates!$C$2:$AP$60,MATCH($B51,Rates!$A$2:$A$60,0),40)))</f>
      </c>
    </row>
    <row r="52" spans="1:48" x14ac:dyDescent="0.25">
      <c r="A52">
        <f>IF(Assets!A52="","",Assets!A52)</f>
      </c>
      <c r="B52">
        <f>Assets!AD52</f>
      </c>
      <c r="C52">
        <f>IF(B52="",0,INDEX(Rates!$B$2:$B$60,MATCH(B52,Rates!$A$2:$A$60,0)))</f>
      </c>
      <c r="D52">
        <f>Assets!X52</f>
      </c>
      <c r="E52">
        <f>IF(AND(D52=1,Assets!J52=1,Assets!K52=0),1,0)</f>
      </c>
      <c r="F52">
        <f>Assets!T52</f>
      </c>
      <c r="G52">
        <f>Assets!AF52+Assets!L52</f>
      </c>
      <c r="H52">
        <f>Assets!M52</f>
      </c>
      <c r="I52" s="2">
        <f>IF($B52="",0,IF($D52=1,IF(1&lt;=$C52,MIN($G52+$H52*INDEX(Rates!$C$2:$AP$60,MATCH($B52,Rates!$A$2:$A$60,0),1),Assets!$Z52),MIN($G52+$H52*INDEX(Rates!$C$2:$AP$60,MATCH($B52,Rates!$A$2:$A$60,0),1),Assets!$Z52)),$G52+$H52*INDEX(Rates!$C$2:$AP$60,MATCH($B52,Rates!$A$2:$A$60,0),1)))</f>
      </c>
      <c r="J52" s="2">
        <f>IF($B52="",0,IF($D52=1,IF(2&lt;=$C52,MIN(IF($E52=1,$F52-$I52,$H52)*INDEX(Rates!$C$2:$AP$60,MATCH($B52,Rates!$A$2:$A$60,0),2),Limits!$B$7*Assets!$S52),MIN(Limits!$B$9*Assets!$S52,MAX(0,$F52-SUM($I52:I52)))),IF($E52=1,$F52-$I52,$H52)*INDEX(Rates!$C$2:$AP$60,MATCH($B52,Rates!$A$2:$A$60,0),2)))</f>
      </c>
      <c r="K52" s="2">
        <f>IF($B52="",0,IF($D52=1,IF(3&lt;=$C52,MIN(IF($E52=1,$F52-$I52,$H52)*INDEX(Rates!$C$2:$AP$60,MATCH($B52,Rates!$A$2:$A$60,0),3),Limits!$B$8*Assets!$S52),MIN(Limits!$B$9*Assets!$S52,MAX(0,$F52-SUM($I52:J52)))),IF($E52=1,$F52-$I52,$H52)*INDEX(Rates!$C$2:$AP$60,MATCH($B52,Rates!$A$2:$A$60,0),3)))</f>
      </c>
      <c r="L52" s="2">
        <f>IF($B52="",0,IF($D52=1,IF(4&lt;=$C52,MIN(IF($E52=1,$F52-$I52,$H52)*INDEX(Rates!$C$2:$AP$60,MATCH($B52,Rates!$A$2:$A$60,0),4),Limits!$B$9*Assets!$S52),MIN(Limits!$B$9*Assets!$S52,MAX(0,$F52-SUM($I52:K52)))),IF($E52=1,$F52-$I52,$H52)*INDEX(Rates!$C$2:$AP$60,MATCH($B52,Rates!$A$2:$A$60,0),4)))</f>
      </c>
      <c r="M52" s="2">
        <f>IF($B52="",0,IF($D52=1,IF(5&lt;=$C52,MIN(IF($E52=1,$F52-$I52,$H52)*INDEX(Rates!$C$2:$AP$60,MATCH($B52,Rates!$A$2:$A$60,0),5),Limits!$B$9*Assets!$S52),MIN(Limits!$B$9*Assets!$S52,MAX(0,$F52-SUM($I52:L52)))),IF($E52=1,$F52-$I52,$H52)*INDEX(Rates!$C$2:$AP$60,MATCH($B52,Rates!$A$2:$A$60,0),5)))</f>
      </c>
      <c r="N52" s="2">
        <f>IF($B52="",0,IF($D52=1,IF(6&lt;=$C52,MIN(IF($E52=1,$F52-$I52,$H52)*INDEX(Rates!$C$2:$AP$60,MATCH($B52,Rates!$A$2:$A$60,0),6),Limits!$B$9*Assets!$S52),MIN(Limits!$B$9*Assets!$S52,MAX(0,$F52-SUM($I52:M52)))),IF($E52=1,$F52-$I52,$H52)*INDEX(Rates!$C$2:$AP$60,MATCH($B52,Rates!$A$2:$A$60,0),6)))</f>
      </c>
      <c r="O52" s="2">
        <f>IF($B52="",0,IF($D52=1,IF(7&lt;=$C52,MIN(IF($E52=1,$F52-$I52,$H52)*INDEX(Rates!$C$2:$AP$60,MATCH($B52,Rates!$A$2:$A$60,0),7),Limits!$B$9*Assets!$S52),MIN(Limits!$B$9*Assets!$S52,MAX(0,$F52-SUM($I52:N52)))),IF($E52=1,$F52-$I52,$H52)*INDEX(Rates!$C$2:$AP$60,MATCH($B52,Rates!$A$2:$A$60,0),7)))</f>
      </c>
      <c r="P52" s="2">
        <f>IF($B52="",0,IF($D52=1,IF(8&lt;=$C52,MIN(IF($E52=1,$F52-$I52,$H52)*INDEX(Rates!$C$2:$AP$60,MATCH($B52,Rates!$A$2:$A$60,0),8),Limits!$B$9*Assets!$S52),MIN(Limits!$B$9*Assets!$S52,MAX(0,$F52-SUM($I52:O52)))),IF($E52=1,$F52-$I52,$H52)*INDEX(Rates!$C$2:$AP$60,MATCH($B52,Rates!$A$2:$A$60,0),8)))</f>
      </c>
      <c r="Q52" s="2">
        <f>IF($B52="",0,IF($D52=1,IF(9&lt;=$C52,MIN(IF($E52=1,$F52-$I52,$H52)*INDEX(Rates!$C$2:$AP$60,MATCH($B52,Rates!$A$2:$A$60,0),9),Limits!$B$9*Assets!$S52),MIN(Limits!$B$9*Assets!$S52,MAX(0,$F52-SUM($I52:P52)))),IF($E52=1,$F52-$I52,$H52)*INDEX(Rates!$C$2:$AP$60,MATCH($B52,Rates!$A$2:$A$60,0),9)))</f>
      </c>
      <c r="R52" s="2">
        <f>IF($B52="",0,IF($D52=1,IF(10&lt;=$C52,MIN(IF($E52=1,$F52-$I52,$H52)*INDEX(Rates!$C$2:$AP$60,MATCH($B52,Rates!$A$2:$A$60,0),10),Limits!$B$9*Assets!$S52),MIN(Limits!$B$9*Assets!$S52,MAX(0,$F52-SUM($I52:Q52)))),IF($E52=1,$F52-$I52,$H52)*INDEX(Rates!$C$2:$AP$60,MATCH($B52,Rates!$A$2:$A$60,0),10)))</f>
      </c>
      <c r="S52" s="2">
        <f>IF($B52="",0,IF($D52=1,IF(11&lt;=$C52,MIN(IF($E52=1,$F52-$I52,$H52)*INDEX(Rates!$C$2:$AP$60,MATCH($B52,Rates!$A$2:$A$60,0),11),Limits!$B$9*Assets!$S52),MIN(Limits!$B$9*Assets!$S52,MAX(0,$F52-SUM($I52:R52)))),IF($E52=1,$F52-$I52,$H52)*INDEX(Rates!$C$2:$AP$60,MATCH($B52,Rates!$A$2:$A$60,0),11)))</f>
      </c>
      <c r="T52" s="2">
        <f>IF($B52="",0,IF($D52=1,IF(12&lt;=$C52,MIN(IF($E52=1,$F52-$I52,$H52)*INDEX(Rates!$C$2:$AP$60,MATCH($B52,Rates!$A$2:$A$60,0),12),Limits!$B$9*Assets!$S52),MIN(Limits!$B$9*Assets!$S52,MAX(0,$F52-SUM($I52:S52)))),IF($E52=1,$F52-$I52,$H52)*INDEX(Rates!$C$2:$AP$60,MATCH($B52,Rates!$A$2:$A$60,0),12)))</f>
      </c>
      <c r="U52" s="2">
        <f>IF($B52="",0,IF($D52=1,IF(13&lt;=$C52,MIN(IF($E52=1,$F52-$I52,$H52)*INDEX(Rates!$C$2:$AP$60,MATCH($B52,Rates!$A$2:$A$60,0),13),Limits!$B$9*Assets!$S52),MIN(Limits!$B$9*Assets!$S52,MAX(0,$F52-SUM($I52:T52)))),IF($E52=1,$F52-$I52,$H52)*INDEX(Rates!$C$2:$AP$60,MATCH($B52,Rates!$A$2:$A$60,0),13)))</f>
      </c>
      <c r="V52" s="2">
        <f>IF($B52="",0,IF($D52=1,IF(14&lt;=$C52,MIN(IF($E52=1,$F52-$I52,$H52)*INDEX(Rates!$C$2:$AP$60,MATCH($B52,Rates!$A$2:$A$60,0),14),Limits!$B$9*Assets!$S52),MIN(Limits!$B$9*Assets!$S52,MAX(0,$F52-SUM($I52:U52)))),IF($E52=1,$F52-$I52,$H52)*INDEX(Rates!$C$2:$AP$60,MATCH($B52,Rates!$A$2:$A$60,0),14)))</f>
      </c>
      <c r="W52" s="2">
        <f>IF($B52="",0,IF($D52=1,IF(15&lt;=$C52,MIN(IF($E52=1,$F52-$I52,$H52)*INDEX(Rates!$C$2:$AP$60,MATCH($B52,Rates!$A$2:$A$60,0),15),Limits!$B$9*Assets!$S52),MIN(Limits!$B$9*Assets!$S52,MAX(0,$F52-SUM($I52:V52)))),IF($E52=1,$F52-$I52,$H52)*INDEX(Rates!$C$2:$AP$60,MATCH($B52,Rates!$A$2:$A$60,0),15)))</f>
      </c>
      <c r="X52" s="2">
        <f>IF($B52="",0,IF($D52=1,IF(16&lt;=$C52,MIN(IF($E52=1,$F52-$I52,$H52)*INDEX(Rates!$C$2:$AP$60,MATCH($B52,Rates!$A$2:$A$60,0),16),Limits!$B$9*Assets!$S52),MIN(Limits!$B$9*Assets!$S52,MAX(0,$F52-SUM($I52:W52)))),IF($E52=1,$F52-$I52,$H52)*INDEX(Rates!$C$2:$AP$60,MATCH($B52,Rates!$A$2:$A$60,0),16)))</f>
      </c>
      <c r="Y52" s="2">
        <f>IF($B52="",0,IF($D52=1,IF(17&lt;=$C52,MIN(IF($E52=1,$F52-$I52,$H52)*INDEX(Rates!$C$2:$AP$60,MATCH($B52,Rates!$A$2:$A$60,0),17),Limits!$B$9*Assets!$S52),MIN(Limits!$B$9*Assets!$S52,MAX(0,$F52-SUM($I52:X52)))),IF($E52=1,$F52-$I52,$H52)*INDEX(Rates!$C$2:$AP$60,MATCH($B52,Rates!$A$2:$A$60,0),17)))</f>
      </c>
      <c r="Z52" s="2">
        <f>IF($B52="",0,IF($D52=1,IF(18&lt;=$C52,MIN(IF($E52=1,$F52-$I52,$H52)*INDEX(Rates!$C$2:$AP$60,MATCH($B52,Rates!$A$2:$A$60,0),18),Limits!$B$9*Assets!$S52),MIN(Limits!$B$9*Assets!$S52,MAX(0,$F52-SUM($I52:Y52)))),IF($E52=1,$F52-$I52,$H52)*INDEX(Rates!$C$2:$AP$60,MATCH($B52,Rates!$A$2:$A$60,0),18)))</f>
      </c>
      <c r="AA52" s="2">
        <f>IF($B52="",0,IF($D52=1,IF(19&lt;=$C52,MIN(IF($E52=1,$F52-$I52,$H52)*INDEX(Rates!$C$2:$AP$60,MATCH($B52,Rates!$A$2:$A$60,0),19),Limits!$B$9*Assets!$S52),MIN(Limits!$B$9*Assets!$S52,MAX(0,$F52-SUM($I52:Z52)))),IF($E52=1,$F52-$I52,$H52)*INDEX(Rates!$C$2:$AP$60,MATCH($B52,Rates!$A$2:$A$60,0),19)))</f>
      </c>
      <c r="AB52" s="2">
        <f>IF($B52="",0,IF($D52=1,IF(20&lt;=$C52,MIN(IF($E52=1,$F52-$I52,$H52)*INDEX(Rates!$C$2:$AP$60,MATCH($B52,Rates!$A$2:$A$60,0),20),Limits!$B$9*Assets!$S52),MIN(Limits!$B$9*Assets!$S52,MAX(0,$F52-SUM($I52:AA52)))),IF($E52=1,$F52-$I52,$H52)*INDEX(Rates!$C$2:$AP$60,MATCH($B52,Rates!$A$2:$A$60,0),20)))</f>
      </c>
      <c r="AC52" s="2">
        <f>IF($B52="",0,IF($D52=1,IF(21&lt;=$C52,MIN(IF($E52=1,$F52-$I52,$H52)*INDEX(Rates!$C$2:$AP$60,MATCH($B52,Rates!$A$2:$A$60,0),21),Limits!$B$9*Assets!$S52),MIN(Limits!$B$9*Assets!$S52,MAX(0,$F52-SUM($I52:AB52)))),IF($E52=1,$F52-$I52,$H52)*INDEX(Rates!$C$2:$AP$60,MATCH($B52,Rates!$A$2:$A$60,0),21)))</f>
      </c>
      <c r="AD52" s="2">
        <f>IF($B52="",0,IF($D52=1,IF(22&lt;=$C52,MIN(IF($E52=1,$F52-$I52,$H52)*INDEX(Rates!$C$2:$AP$60,MATCH($B52,Rates!$A$2:$A$60,0),22),Limits!$B$9*Assets!$S52),MIN(Limits!$B$9*Assets!$S52,MAX(0,$F52-SUM($I52:AC52)))),IF($E52=1,$F52-$I52,$H52)*INDEX(Rates!$C$2:$AP$60,MATCH($B52,Rates!$A$2:$A$60,0),22)))</f>
      </c>
      <c r="AE52" s="2">
        <f>IF($B52="",0,IF($D52=1,IF(23&lt;=$C52,MIN(IF($E52=1,$F52-$I52,$H52)*INDEX(Rates!$C$2:$AP$60,MATCH($B52,Rates!$A$2:$A$60,0),23),Limits!$B$9*Assets!$S52),MIN(Limits!$B$9*Assets!$S52,MAX(0,$F52-SUM($I52:AD52)))),IF($E52=1,$F52-$I52,$H52)*INDEX(Rates!$C$2:$AP$60,MATCH($B52,Rates!$A$2:$A$60,0),23)))</f>
      </c>
      <c r="AF52" s="2">
        <f>IF($B52="",0,IF($D52=1,IF(24&lt;=$C52,MIN(IF($E52=1,$F52-$I52,$H52)*INDEX(Rates!$C$2:$AP$60,MATCH($B52,Rates!$A$2:$A$60,0),24),Limits!$B$9*Assets!$S52),MIN(Limits!$B$9*Assets!$S52,MAX(0,$F52-SUM($I52:AE52)))),IF($E52=1,$F52-$I52,$H52)*INDEX(Rates!$C$2:$AP$60,MATCH($B52,Rates!$A$2:$A$60,0),24)))</f>
      </c>
      <c r="AG52" s="2">
        <f>IF($B52="",0,IF($D52=1,IF(25&lt;=$C52,MIN(IF($E52=1,$F52-$I52,$H52)*INDEX(Rates!$C$2:$AP$60,MATCH($B52,Rates!$A$2:$A$60,0),25),Limits!$B$9*Assets!$S52),MIN(Limits!$B$9*Assets!$S52,MAX(0,$F52-SUM($I52:AF52)))),IF($E52=1,$F52-$I52,$H52)*INDEX(Rates!$C$2:$AP$60,MATCH($B52,Rates!$A$2:$A$60,0),25)))</f>
      </c>
      <c r="AH52" s="2">
        <f>IF($B52="",0,IF($D52=1,IF(26&lt;=$C52,MIN(IF($E52=1,$F52-$I52,$H52)*INDEX(Rates!$C$2:$AP$60,MATCH($B52,Rates!$A$2:$A$60,0),26),Limits!$B$9*Assets!$S52),MIN(Limits!$B$9*Assets!$S52,MAX(0,$F52-SUM($I52:AG52)))),IF($E52=1,$F52-$I52,$H52)*INDEX(Rates!$C$2:$AP$60,MATCH($B52,Rates!$A$2:$A$60,0),26)))</f>
      </c>
      <c r="AI52" s="2">
        <f>IF($B52="",0,IF($D52=1,IF(27&lt;=$C52,MIN(IF($E52=1,$F52-$I52,$H52)*INDEX(Rates!$C$2:$AP$60,MATCH($B52,Rates!$A$2:$A$60,0),27),Limits!$B$9*Assets!$S52),MIN(Limits!$B$9*Assets!$S52,MAX(0,$F52-SUM($I52:AH52)))),IF($E52=1,$F52-$I52,$H52)*INDEX(Rates!$C$2:$AP$60,MATCH($B52,Rates!$A$2:$A$60,0),27)))</f>
      </c>
      <c r="AJ52" s="2">
        <f>IF($B52="",0,IF($D52=1,IF(28&lt;=$C52,MIN(IF($E52=1,$F52-$I52,$H52)*INDEX(Rates!$C$2:$AP$60,MATCH($B52,Rates!$A$2:$A$60,0),28),Limits!$B$9*Assets!$S52),MIN(Limits!$B$9*Assets!$S52,MAX(0,$F52-SUM($I52:AI52)))),IF($E52=1,$F52-$I52,$H52)*INDEX(Rates!$C$2:$AP$60,MATCH($B52,Rates!$A$2:$A$60,0),28)))</f>
      </c>
      <c r="AK52" s="2">
        <f>IF($B52="",0,IF($D52=1,IF(29&lt;=$C52,MIN(IF($E52=1,$F52-$I52,$H52)*INDEX(Rates!$C$2:$AP$60,MATCH($B52,Rates!$A$2:$A$60,0),29),Limits!$B$9*Assets!$S52),MIN(Limits!$B$9*Assets!$S52,MAX(0,$F52-SUM($I52:AJ52)))),IF($E52=1,$F52-$I52,$H52)*INDEX(Rates!$C$2:$AP$60,MATCH($B52,Rates!$A$2:$A$60,0),29)))</f>
      </c>
      <c r="AL52" s="2">
        <f>IF($B52="",0,IF($D52=1,IF(30&lt;=$C52,MIN(IF($E52=1,$F52-$I52,$H52)*INDEX(Rates!$C$2:$AP$60,MATCH($B52,Rates!$A$2:$A$60,0),30),Limits!$B$9*Assets!$S52),MIN(Limits!$B$9*Assets!$S52,MAX(0,$F52-SUM($I52:AK52)))),IF($E52=1,$F52-$I52,$H52)*INDEX(Rates!$C$2:$AP$60,MATCH($B52,Rates!$A$2:$A$60,0),30)))</f>
      </c>
      <c r="AM52" s="2">
        <f>IF($B52="",0,IF($D52=1,IF(31&lt;=$C52,MIN(IF($E52=1,$F52-$I52,$H52)*INDEX(Rates!$C$2:$AP$60,MATCH($B52,Rates!$A$2:$A$60,0),31),Limits!$B$9*Assets!$S52),MIN(Limits!$B$9*Assets!$S52,MAX(0,$F52-SUM($I52:AL52)))),IF($E52=1,$F52-$I52,$H52)*INDEX(Rates!$C$2:$AP$60,MATCH($B52,Rates!$A$2:$A$60,0),31)))</f>
      </c>
      <c r="AN52" s="2">
        <f>IF($B52="",0,IF($D52=1,IF(32&lt;=$C52,MIN(IF($E52=1,$F52-$I52,$H52)*INDEX(Rates!$C$2:$AP$60,MATCH($B52,Rates!$A$2:$A$60,0),32),Limits!$B$9*Assets!$S52),MIN(Limits!$B$9*Assets!$S52,MAX(0,$F52-SUM($I52:AM52)))),IF($E52=1,$F52-$I52,$H52)*INDEX(Rates!$C$2:$AP$60,MATCH($B52,Rates!$A$2:$A$60,0),32)))</f>
      </c>
      <c r="AO52" s="2">
        <f>IF($B52="",0,IF($D52=1,IF(33&lt;=$C52,MIN(IF($E52=1,$F52-$I52,$H52)*INDEX(Rates!$C$2:$AP$60,MATCH($B52,Rates!$A$2:$A$60,0),33),Limits!$B$9*Assets!$S52),MIN(Limits!$B$9*Assets!$S52,MAX(0,$F52-SUM($I52:AN52)))),IF($E52=1,$F52-$I52,$H52)*INDEX(Rates!$C$2:$AP$60,MATCH($B52,Rates!$A$2:$A$60,0),33)))</f>
      </c>
      <c r="AP52" s="2">
        <f>IF($B52="",0,IF($D52=1,IF(34&lt;=$C52,MIN(IF($E52=1,$F52-$I52,$H52)*INDEX(Rates!$C$2:$AP$60,MATCH($B52,Rates!$A$2:$A$60,0),34),Limits!$B$9*Assets!$S52),MIN(Limits!$B$9*Assets!$S52,MAX(0,$F52-SUM($I52:AO52)))),IF($E52=1,$F52-$I52,$H52)*INDEX(Rates!$C$2:$AP$60,MATCH($B52,Rates!$A$2:$A$60,0),34)))</f>
      </c>
      <c r="AQ52" s="2">
        <f>IF($B52="",0,IF($D52=1,IF(35&lt;=$C52,MIN(IF($E52=1,$F52-$I52,$H52)*INDEX(Rates!$C$2:$AP$60,MATCH($B52,Rates!$A$2:$A$60,0),35),Limits!$B$9*Assets!$S52),MIN(Limits!$B$9*Assets!$S52,MAX(0,$F52-SUM($I52:AP52)))),IF($E52=1,$F52-$I52,$H52)*INDEX(Rates!$C$2:$AP$60,MATCH($B52,Rates!$A$2:$A$60,0),35)))</f>
      </c>
      <c r="AR52" s="2">
        <f>IF($B52="",0,IF($D52=1,IF(36&lt;=$C52,MIN(IF($E52=1,$F52-$I52,$H52)*INDEX(Rates!$C$2:$AP$60,MATCH($B52,Rates!$A$2:$A$60,0),36),Limits!$B$9*Assets!$S52),MIN(Limits!$B$9*Assets!$S52,MAX(0,$F52-SUM($I52:AQ52)))),IF($E52=1,$F52-$I52,$H52)*INDEX(Rates!$C$2:$AP$60,MATCH($B52,Rates!$A$2:$A$60,0),36)))</f>
      </c>
      <c r="AS52" s="2">
        <f>IF($B52="",0,IF($D52=1,IF(37&lt;=$C52,MIN(IF($E52=1,$F52-$I52,$H52)*INDEX(Rates!$C$2:$AP$60,MATCH($B52,Rates!$A$2:$A$60,0),37),Limits!$B$9*Assets!$S52),MIN(Limits!$B$9*Assets!$S52,MAX(0,$F52-SUM($I52:AR52)))),IF($E52=1,$F52-$I52,$H52)*INDEX(Rates!$C$2:$AP$60,MATCH($B52,Rates!$A$2:$A$60,0),37)))</f>
      </c>
      <c r="AT52" s="2">
        <f>IF($B52="",0,IF($D52=1,IF(38&lt;=$C52,MIN(IF($E52=1,$F52-$I52,$H52)*INDEX(Rates!$C$2:$AP$60,MATCH($B52,Rates!$A$2:$A$60,0),38),Limits!$B$9*Assets!$S52),MIN(Limits!$B$9*Assets!$S52,MAX(0,$F52-SUM($I52:AS52)))),IF($E52=1,$F52-$I52,$H52)*INDEX(Rates!$C$2:$AP$60,MATCH($B52,Rates!$A$2:$A$60,0),38)))</f>
      </c>
      <c r="AU52" s="2">
        <f>IF($B52="",0,IF($D52=1,IF(39&lt;=$C52,MIN(IF($E52=1,$F52-$I52,$H52)*INDEX(Rates!$C$2:$AP$60,MATCH($B52,Rates!$A$2:$A$60,0),39),Limits!$B$9*Assets!$S52),MIN(Limits!$B$9*Assets!$S52,MAX(0,$F52-SUM($I52:AT52)))),IF($E52=1,$F52-$I52,$H52)*INDEX(Rates!$C$2:$AP$60,MATCH($B52,Rates!$A$2:$A$60,0),39)))</f>
      </c>
      <c r="AV52" s="2">
        <f>IF($B52="",0,IF($D52=1,IF(40&lt;=$C52,MIN(IF($E52=1,$F52-$I52,$H52)*INDEX(Rates!$C$2:$AP$60,MATCH($B52,Rates!$A$2:$A$60,0),40),Limits!$B$9*Assets!$S52),MIN(Limits!$B$9*Assets!$S52,MAX(0,$F52-SUM($I52:AU52)))),IF($E52=1,$F52-$I52,$H52)*INDEX(Rates!$C$2:$AP$60,MATCH($B52,Rates!$A$2:$A$60,0),40)))</f>
      </c>
    </row>
    <row r="53" spans="1:48" x14ac:dyDescent="0.25">
      <c r="A53">
        <f>IF(Assets!A53="","",Assets!A53)</f>
      </c>
      <c r="B53">
        <f>Assets!AD53</f>
      </c>
      <c r="C53">
        <f>IF(B53="",0,INDEX(Rates!$B$2:$B$60,MATCH(B53,Rates!$A$2:$A$60,0)))</f>
      </c>
      <c r="D53">
        <f>Assets!X53</f>
      </c>
      <c r="E53">
        <f>IF(AND(D53=1,Assets!J53=1,Assets!K53=0),1,0)</f>
      </c>
      <c r="F53">
        <f>Assets!T53</f>
      </c>
      <c r="G53">
        <f>Assets!AF53+Assets!L53</f>
      </c>
      <c r="H53">
        <f>Assets!M53</f>
      </c>
      <c r="I53" s="2">
        <f>IF($B53="",0,IF($D53=1,IF(1&lt;=$C53,MIN($G53+$H53*INDEX(Rates!$C$2:$AP$60,MATCH($B53,Rates!$A$2:$A$60,0),1),Assets!$Z53),MIN($G53+$H53*INDEX(Rates!$C$2:$AP$60,MATCH($B53,Rates!$A$2:$A$60,0),1),Assets!$Z53)),$G53+$H53*INDEX(Rates!$C$2:$AP$60,MATCH($B53,Rates!$A$2:$A$60,0),1)))</f>
      </c>
      <c r="J53" s="2">
        <f>IF($B53="",0,IF($D53=1,IF(2&lt;=$C53,MIN(IF($E53=1,$F53-$I53,$H53)*INDEX(Rates!$C$2:$AP$60,MATCH($B53,Rates!$A$2:$A$60,0),2),Limits!$B$7*Assets!$S53),MIN(Limits!$B$9*Assets!$S53,MAX(0,$F53-SUM($I53:I53)))),IF($E53=1,$F53-$I53,$H53)*INDEX(Rates!$C$2:$AP$60,MATCH($B53,Rates!$A$2:$A$60,0),2)))</f>
      </c>
      <c r="K53" s="2">
        <f>IF($B53="",0,IF($D53=1,IF(3&lt;=$C53,MIN(IF($E53=1,$F53-$I53,$H53)*INDEX(Rates!$C$2:$AP$60,MATCH($B53,Rates!$A$2:$A$60,0),3),Limits!$B$8*Assets!$S53),MIN(Limits!$B$9*Assets!$S53,MAX(0,$F53-SUM($I53:J53)))),IF($E53=1,$F53-$I53,$H53)*INDEX(Rates!$C$2:$AP$60,MATCH($B53,Rates!$A$2:$A$60,0),3)))</f>
      </c>
      <c r="L53" s="2">
        <f>IF($B53="",0,IF($D53=1,IF(4&lt;=$C53,MIN(IF($E53=1,$F53-$I53,$H53)*INDEX(Rates!$C$2:$AP$60,MATCH($B53,Rates!$A$2:$A$60,0),4),Limits!$B$9*Assets!$S53),MIN(Limits!$B$9*Assets!$S53,MAX(0,$F53-SUM($I53:K53)))),IF($E53=1,$F53-$I53,$H53)*INDEX(Rates!$C$2:$AP$60,MATCH($B53,Rates!$A$2:$A$60,0),4)))</f>
      </c>
      <c r="M53" s="2">
        <f>IF($B53="",0,IF($D53=1,IF(5&lt;=$C53,MIN(IF($E53=1,$F53-$I53,$H53)*INDEX(Rates!$C$2:$AP$60,MATCH($B53,Rates!$A$2:$A$60,0),5),Limits!$B$9*Assets!$S53),MIN(Limits!$B$9*Assets!$S53,MAX(0,$F53-SUM($I53:L53)))),IF($E53=1,$F53-$I53,$H53)*INDEX(Rates!$C$2:$AP$60,MATCH($B53,Rates!$A$2:$A$60,0),5)))</f>
      </c>
      <c r="N53" s="2">
        <f>IF($B53="",0,IF($D53=1,IF(6&lt;=$C53,MIN(IF($E53=1,$F53-$I53,$H53)*INDEX(Rates!$C$2:$AP$60,MATCH($B53,Rates!$A$2:$A$60,0),6),Limits!$B$9*Assets!$S53),MIN(Limits!$B$9*Assets!$S53,MAX(0,$F53-SUM($I53:M53)))),IF($E53=1,$F53-$I53,$H53)*INDEX(Rates!$C$2:$AP$60,MATCH($B53,Rates!$A$2:$A$60,0),6)))</f>
      </c>
      <c r="O53" s="2">
        <f>IF($B53="",0,IF($D53=1,IF(7&lt;=$C53,MIN(IF($E53=1,$F53-$I53,$H53)*INDEX(Rates!$C$2:$AP$60,MATCH($B53,Rates!$A$2:$A$60,0),7),Limits!$B$9*Assets!$S53),MIN(Limits!$B$9*Assets!$S53,MAX(0,$F53-SUM($I53:N53)))),IF($E53=1,$F53-$I53,$H53)*INDEX(Rates!$C$2:$AP$60,MATCH($B53,Rates!$A$2:$A$60,0),7)))</f>
      </c>
      <c r="P53" s="2">
        <f>IF($B53="",0,IF($D53=1,IF(8&lt;=$C53,MIN(IF($E53=1,$F53-$I53,$H53)*INDEX(Rates!$C$2:$AP$60,MATCH($B53,Rates!$A$2:$A$60,0),8),Limits!$B$9*Assets!$S53),MIN(Limits!$B$9*Assets!$S53,MAX(0,$F53-SUM($I53:O53)))),IF($E53=1,$F53-$I53,$H53)*INDEX(Rates!$C$2:$AP$60,MATCH($B53,Rates!$A$2:$A$60,0),8)))</f>
      </c>
      <c r="Q53" s="2">
        <f>IF($B53="",0,IF($D53=1,IF(9&lt;=$C53,MIN(IF($E53=1,$F53-$I53,$H53)*INDEX(Rates!$C$2:$AP$60,MATCH($B53,Rates!$A$2:$A$60,0),9),Limits!$B$9*Assets!$S53),MIN(Limits!$B$9*Assets!$S53,MAX(0,$F53-SUM($I53:P53)))),IF($E53=1,$F53-$I53,$H53)*INDEX(Rates!$C$2:$AP$60,MATCH($B53,Rates!$A$2:$A$60,0),9)))</f>
      </c>
      <c r="R53" s="2">
        <f>IF($B53="",0,IF($D53=1,IF(10&lt;=$C53,MIN(IF($E53=1,$F53-$I53,$H53)*INDEX(Rates!$C$2:$AP$60,MATCH($B53,Rates!$A$2:$A$60,0),10),Limits!$B$9*Assets!$S53),MIN(Limits!$B$9*Assets!$S53,MAX(0,$F53-SUM($I53:Q53)))),IF($E53=1,$F53-$I53,$H53)*INDEX(Rates!$C$2:$AP$60,MATCH($B53,Rates!$A$2:$A$60,0),10)))</f>
      </c>
      <c r="S53" s="2">
        <f>IF($B53="",0,IF($D53=1,IF(11&lt;=$C53,MIN(IF($E53=1,$F53-$I53,$H53)*INDEX(Rates!$C$2:$AP$60,MATCH($B53,Rates!$A$2:$A$60,0),11),Limits!$B$9*Assets!$S53),MIN(Limits!$B$9*Assets!$S53,MAX(0,$F53-SUM($I53:R53)))),IF($E53=1,$F53-$I53,$H53)*INDEX(Rates!$C$2:$AP$60,MATCH($B53,Rates!$A$2:$A$60,0),11)))</f>
      </c>
      <c r="T53" s="2">
        <f>IF($B53="",0,IF($D53=1,IF(12&lt;=$C53,MIN(IF($E53=1,$F53-$I53,$H53)*INDEX(Rates!$C$2:$AP$60,MATCH($B53,Rates!$A$2:$A$60,0),12),Limits!$B$9*Assets!$S53),MIN(Limits!$B$9*Assets!$S53,MAX(0,$F53-SUM($I53:S53)))),IF($E53=1,$F53-$I53,$H53)*INDEX(Rates!$C$2:$AP$60,MATCH($B53,Rates!$A$2:$A$60,0),12)))</f>
      </c>
      <c r="U53" s="2">
        <f>IF($B53="",0,IF($D53=1,IF(13&lt;=$C53,MIN(IF($E53=1,$F53-$I53,$H53)*INDEX(Rates!$C$2:$AP$60,MATCH($B53,Rates!$A$2:$A$60,0),13),Limits!$B$9*Assets!$S53),MIN(Limits!$B$9*Assets!$S53,MAX(0,$F53-SUM($I53:T53)))),IF($E53=1,$F53-$I53,$H53)*INDEX(Rates!$C$2:$AP$60,MATCH($B53,Rates!$A$2:$A$60,0),13)))</f>
      </c>
      <c r="V53" s="2">
        <f>IF($B53="",0,IF($D53=1,IF(14&lt;=$C53,MIN(IF($E53=1,$F53-$I53,$H53)*INDEX(Rates!$C$2:$AP$60,MATCH($B53,Rates!$A$2:$A$60,0),14),Limits!$B$9*Assets!$S53),MIN(Limits!$B$9*Assets!$S53,MAX(0,$F53-SUM($I53:U53)))),IF($E53=1,$F53-$I53,$H53)*INDEX(Rates!$C$2:$AP$60,MATCH($B53,Rates!$A$2:$A$60,0),14)))</f>
      </c>
      <c r="W53" s="2">
        <f>IF($B53="",0,IF($D53=1,IF(15&lt;=$C53,MIN(IF($E53=1,$F53-$I53,$H53)*INDEX(Rates!$C$2:$AP$60,MATCH($B53,Rates!$A$2:$A$60,0),15),Limits!$B$9*Assets!$S53),MIN(Limits!$B$9*Assets!$S53,MAX(0,$F53-SUM($I53:V53)))),IF($E53=1,$F53-$I53,$H53)*INDEX(Rates!$C$2:$AP$60,MATCH($B53,Rates!$A$2:$A$60,0),15)))</f>
      </c>
      <c r="X53" s="2">
        <f>IF($B53="",0,IF($D53=1,IF(16&lt;=$C53,MIN(IF($E53=1,$F53-$I53,$H53)*INDEX(Rates!$C$2:$AP$60,MATCH($B53,Rates!$A$2:$A$60,0),16),Limits!$B$9*Assets!$S53),MIN(Limits!$B$9*Assets!$S53,MAX(0,$F53-SUM($I53:W53)))),IF($E53=1,$F53-$I53,$H53)*INDEX(Rates!$C$2:$AP$60,MATCH($B53,Rates!$A$2:$A$60,0),16)))</f>
      </c>
      <c r="Y53" s="2">
        <f>IF($B53="",0,IF($D53=1,IF(17&lt;=$C53,MIN(IF($E53=1,$F53-$I53,$H53)*INDEX(Rates!$C$2:$AP$60,MATCH($B53,Rates!$A$2:$A$60,0),17),Limits!$B$9*Assets!$S53),MIN(Limits!$B$9*Assets!$S53,MAX(0,$F53-SUM($I53:X53)))),IF($E53=1,$F53-$I53,$H53)*INDEX(Rates!$C$2:$AP$60,MATCH($B53,Rates!$A$2:$A$60,0),17)))</f>
      </c>
      <c r="Z53" s="2">
        <f>IF($B53="",0,IF($D53=1,IF(18&lt;=$C53,MIN(IF($E53=1,$F53-$I53,$H53)*INDEX(Rates!$C$2:$AP$60,MATCH($B53,Rates!$A$2:$A$60,0),18),Limits!$B$9*Assets!$S53),MIN(Limits!$B$9*Assets!$S53,MAX(0,$F53-SUM($I53:Y53)))),IF($E53=1,$F53-$I53,$H53)*INDEX(Rates!$C$2:$AP$60,MATCH($B53,Rates!$A$2:$A$60,0),18)))</f>
      </c>
      <c r="AA53" s="2">
        <f>IF($B53="",0,IF($D53=1,IF(19&lt;=$C53,MIN(IF($E53=1,$F53-$I53,$H53)*INDEX(Rates!$C$2:$AP$60,MATCH($B53,Rates!$A$2:$A$60,0),19),Limits!$B$9*Assets!$S53),MIN(Limits!$B$9*Assets!$S53,MAX(0,$F53-SUM($I53:Z53)))),IF($E53=1,$F53-$I53,$H53)*INDEX(Rates!$C$2:$AP$60,MATCH($B53,Rates!$A$2:$A$60,0),19)))</f>
      </c>
      <c r="AB53" s="2">
        <f>IF($B53="",0,IF($D53=1,IF(20&lt;=$C53,MIN(IF($E53=1,$F53-$I53,$H53)*INDEX(Rates!$C$2:$AP$60,MATCH($B53,Rates!$A$2:$A$60,0),20),Limits!$B$9*Assets!$S53),MIN(Limits!$B$9*Assets!$S53,MAX(0,$F53-SUM($I53:AA53)))),IF($E53=1,$F53-$I53,$H53)*INDEX(Rates!$C$2:$AP$60,MATCH($B53,Rates!$A$2:$A$60,0),20)))</f>
      </c>
      <c r="AC53" s="2">
        <f>IF($B53="",0,IF($D53=1,IF(21&lt;=$C53,MIN(IF($E53=1,$F53-$I53,$H53)*INDEX(Rates!$C$2:$AP$60,MATCH($B53,Rates!$A$2:$A$60,0),21),Limits!$B$9*Assets!$S53),MIN(Limits!$B$9*Assets!$S53,MAX(0,$F53-SUM($I53:AB53)))),IF($E53=1,$F53-$I53,$H53)*INDEX(Rates!$C$2:$AP$60,MATCH($B53,Rates!$A$2:$A$60,0),21)))</f>
      </c>
      <c r="AD53" s="2">
        <f>IF($B53="",0,IF($D53=1,IF(22&lt;=$C53,MIN(IF($E53=1,$F53-$I53,$H53)*INDEX(Rates!$C$2:$AP$60,MATCH($B53,Rates!$A$2:$A$60,0),22),Limits!$B$9*Assets!$S53),MIN(Limits!$B$9*Assets!$S53,MAX(0,$F53-SUM($I53:AC53)))),IF($E53=1,$F53-$I53,$H53)*INDEX(Rates!$C$2:$AP$60,MATCH($B53,Rates!$A$2:$A$60,0),22)))</f>
      </c>
      <c r="AE53" s="2">
        <f>IF($B53="",0,IF($D53=1,IF(23&lt;=$C53,MIN(IF($E53=1,$F53-$I53,$H53)*INDEX(Rates!$C$2:$AP$60,MATCH($B53,Rates!$A$2:$A$60,0),23),Limits!$B$9*Assets!$S53),MIN(Limits!$B$9*Assets!$S53,MAX(0,$F53-SUM($I53:AD53)))),IF($E53=1,$F53-$I53,$H53)*INDEX(Rates!$C$2:$AP$60,MATCH($B53,Rates!$A$2:$A$60,0),23)))</f>
      </c>
      <c r="AF53" s="2">
        <f>IF($B53="",0,IF($D53=1,IF(24&lt;=$C53,MIN(IF($E53=1,$F53-$I53,$H53)*INDEX(Rates!$C$2:$AP$60,MATCH($B53,Rates!$A$2:$A$60,0),24),Limits!$B$9*Assets!$S53),MIN(Limits!$B$9*Assets!$S53,MAX(0,$F53-SUM($I53:AE53)))),IF($E53=1,$F53-$I53,$H53)*INDEX(Rates!$C$2:$AP$60,MATCH($B53,Rates!$A$2:$A$60,0),24)))</f>
      </c>
      <c r="AG53" s="2">
        <f>IF($B53="",0,IF($D53=1,IF(25&lt;=$C53,MIN(IF($E53=1,$F53-$I53,$H53)*INDEX(Rates!$C$2:$AP$60,MATCH($B53,Rates!$A$2:$A$60,0),25),Limits!$B$9*Assets!$S53),MIN(Limits!$B$9*Assets!$S53,MAX(0,$F53-SUM($I53:AF53)))),IF($E53=1,$F53-$I53,$H53)*INDEX(Rates!$C$2:$AP$60,MATCH($B53,Rates!$A$2:$A$60,0),25)))</f>
      </c>
      <c r="AH53" s="2">
        <f>IF($B53="",0,IF($D53=1,IF(26&lt;=$C53,MIN(IF($E53=1,$F53-$I53,$H53)*INDEX(Rates!$C$2:$AP$60,MATCH($B53,Rates!$A$2:$A$60,0),26),Limits!$B$9*Assets!$S53),MIN(Limits!$B$9*Assets!$S53,MAX(0,$F53-SUM($I53:AG53)))),IF($E53=1,$F53-$I53,$H53)*INDEX(Rates!$C$2:$AP$60,MATCH($B53,Rates!$A$2:$A$60,0),26)))</f>
      </c>
      <c r="AI53" s="2">
        <f>IF($B53="",0,IF($D53=1,IF(27&lt;=$C53,MIN(IF($E53=1,$F53-$I53,$H53)*INDEX(Rates!$C$2:$AP$60,MATCH($B53,Rates!$A$2:$A$60,0),27),Limits!$B$9*Assets!$S53),MIN(Limits!$B$9*Assets!$S53,MAX(0,$F53-SUM($I53:AH53)))),IF($E53=1,$F53-$I53,$H53)*INDEX(Rates!$C$2:$AP$60,MATCH($B53,Rates!$A$2:$A$60,0),27)))</f>
      </c>
      <c r="AJ53" s="2">
        <f>IF($B53="",0,IF($D53=1,IF(28&lt;=$C53,MIN(IF($E53=1,$F53-$I53,$H53)*INDEX(Rates!$C$2:$AP$60,MATCH($B53,Rates!$A$2:$A$60,0),28),Limits!$B$9*Assets!$S53),MIN(Limits!$B$9*Assets!$S53,MAX(0,$F53-SUM($I53:AI53)))),IF($E53=1,$F53-$I53,$H53)*INDEX(Rates!$C$2:$AP$60,MATCH($B53,Rates!$A$2:$A$60,0),28)))</f>
      </c>
      <c r="AK53" s="2">
        <f>IF($B53="",0,IF($D53=1,IF(29&lt;=$C53,MIN(IF($E53=1,$F53-$I53,$H53)*INDEX(Rates!$C$2:$AP$60,MATCH($B53,Rates!$A$2:$A$60,0),29),Limits!$B$9*Assets!$S53),MIN(Limits!$B$9*Assets!$S53,MAX(0,$F53-SUM($I53:AJ53)))),IF($E53=1,$F53-$I53,$H53)*INDEX(Rates!$C$2:$AP$60,MATCH($B53,Rates!$A$2:$A$60,0),29)))</f>
      </c>
      <c r="AL53" s="2">
        <f>IF($B53="",0,IF($D53=1,IF(30&lt;=$C53,MIN(IF($E53=1,$F53-$I53,$H53)*INDEX(Rates!$C$2:$AP$60,MATCH($B53,Rates!$A$2:$A$60,0),30),Limits!$B$9*Assets!$S53),MIN(Limits!$B$9*Assets!$S53,MAX(0,$F53-SUM($I53:AK53)))),IF($E53=1,$F53-$I53,$H53)*INDEX(Rates!$C$2:$AP$60,MATCH($B53,Rates!$A$2:$A$60,0),30)))</f>
      </c>
      <c r="AM53" s="2">
        <f>IF($B53="",0,IF($D53=1,IF(31&lt;=$C53,MIN(IF($E53=1,$F53-$I53,$H53)*INDEX(Rates!$C$2:$AP$60,MATCH($B53,Rates!$A$2:$A$60,0),31),Limits!$B$9*Assets!$S53),MIN(Limits!$B$9*Assets!$S53,MAX(0,$F53-SUM($I53:AL53)))),IF($E53=1,$F53-$I53,$H53)*INDEX(Rates!$C$2:$AP$60,MATCH($B53,Rates!$A$2:$A$60,0),31)))</f>
      </c>
      <c r="AN53" s="2">
        <f>IF($B53="",0,IF($D53=1,IF(32&lt;=$C53,MIN(IF($E53=1,$F53-$I53,$H53)*INDEX(Rates!$C$2:$AP$60,MATCH($B53,Rates!$A$2:$A$60,0),32),Limits!$B$9*Assets!$S53),MIN(Limits!$B$9*Assets!$S53,MAX(0,$F53-SUM($I53:AM53)))),IF($E53=1,$F53-$I53,$H53)*INDEX(Rates!$C$2:$AP$60,MATCH($B53,Rates!$A$2:$A$60,0),32)))</f>
      </c>
      <c r="AO53" s="2">
        <f>IF($B53="",0,IF($D53=1,IF(33&lt;=$C53,MIN(IF($E53=1,$F53-$I53,$H53)*INDEX(Rates!$C$2:$AP$60,MATCH($B53,Rates!$A$2:$A$60,0),33),Limits!$B$9*Assets!$S53),MIN(Limits!$B$9*Assets!$S53,MAX(0,$F53-SUM($I53:AN53)))),IF($E53=1,$F53-$I53,$H53)*INDEX(Rates!$C$2:$AP$60,MATCH($B53,Rates!$A$2:$A$60,0),33)))</f>
      </c>
      <c r="AP53" s="2">
        <f>IF($B53="",0,IF($D53=1,IF(34&lt;=$C53,MIN(IF($E53=1,$F53-$I53,$H53)*INDEX(Rates!$C$2:$AP$60,MATCH($B53,Rates!$A$2:$A$60,0),34),Limits!$B$9*Assets!$S53),MIN(Limits!$B$9*Assets!$S53,MAX(0,$F53-SUM($I53:AO53)))),IF($E53=1,$F53-$I53,$H53)*INDEX(Rates!$C$2:$AP$60,MATCH($B53,Rates!$A$2:$A$60,0),34)))</f>
      </c>
      <c r="AQ53" s="2">
        <f>IF($B53="",0,IF($D53=1,IF(35&lt;=$C53,MIN(IF($E53=1,$F53-$I53,$H53)*INDEX(Rates!$C$2:$AP$60,MATCH($B53,Rates!$A$2:$A$60,0),35),Limits!$B$9*Assets!$S53),MIN(Limits!$B$9*Assets!$S53,MAX(0,$F53-SUM($I53:AP53)))),IF($E53=1,$F53-$I53,$H53)*INDEX(Rates!$C$2:$AP$60,MATCH($B53,Rates!$A$2:$A$60,0),35)))</f>
      </c>
      <c r="AR53" s="2">
        <f>IF($B53="",0,IF($D53=1,IF(36&lt;=$C53,MIN(IF($E53=1,$F53-$I53,$H53)*INDEX(Rates!$C$2:$AP$60,MATCH($B53,Rates!$A$2:$A$60,0),36),Limits!$B$9*Assets!$S53),MIN(Limits!$B$9*Assets!$S53,MAX(0,$F53-SUM($I53:AQ53)))),IF($E53=1,$F53-$I53,$H53)*INDEX(Rates!$C$2:$AP$60,MATCH($B53,Rates!$A$2:$A$60,0),36)))</f>
      </c>
      <c r="AS53" s="2">
        <f>IF($B53="",0,IF($D53=1,IF(37&lt;=$C53,MIN(IF($E53=1,$F53-$I53,$H53)*INDEX(Rates!$C$2:$AP$60,MATCH($B53,Rates!$A$2:$A$60,0),37),Limits!$B$9*Assets!$S53),MIN(Limits!$B$9*Assets!$S53,MAX(0,$F53-SUM($I53:AR53)))),IF($E53=1,$F53-$I53,$H53)*INDEX(Rates!$C$2:$AP$60,MATCH($B53,Rates!$A$2:$A$60,0),37)))</f>
      </c>
      <c r="AT53" s="2">
        <f>IF($B53="",0,IF($D53=1,IF(38&lt;=$C53,MIN(IF($E53=1,$F53-$I53,$H53)*INDEX(Rates!$C$2:$AP$60,MATCH($B53,Rates!$A$2:$A$60,0),38),Limits!$B$9*Assets!$S53),MIN(Limits!$B$9*Assets!$S53,MAX(0,$F53-SUM($I53:AS53)))),IF($E53=1,$F53-$I53,$H53)*INDEX(Rates!$C$2:$AP$60,MATCH($B53,Rates!$A$2:$A$60,0),38)))</f>
      </c>
      <c r="AU53" s="2">
        <f>IF($B53="",0,IF($D53=1,IF(39&lt;=$C53,MIN(IF($E53=1,$F53-$I53,$H53)*INDEX(Rates!$C$2:$AP$60,MATCH($B53,Rates!$A$2:$A$60,0),39),Limits!$B$9*Assets!$S53),MIN(Limits!$B$9*Assets!$S53,MAX(0,$F53-SUM($I53:AT53)))),IF($E53=1,$F53-$I53,$H53)*INDEX(Rates!$C$2:$AP$60,MATCH($B53,Rates!$A$2:$A$60,0),39)))</f>
      </c>
      <c r="AV53" s="2">
        <f>IF($B53="",0,IF($D53=1,IF(40&lt;=$C53,MIN(IF($E53=1,$F53-$I53,$H53)*INDEX(Rates!$C$2:$AP$60,MATCH($B53,Rates!$A$2:$A$60,0),40),Limits!$B$9*Assets!$S53),MIN(Limits!$B$9*Assets!$S53,MAX(0,$F53-SUM($I53:AU53)))),IF($E53=1,$F53-$I53,$H53)*INDEX(Rates!$C$2:$AP$60,MATCH($B53,Rates!$A$2:$A$60,0),40)))</f>
      </c>
    </row>
    <row r="54" spans="1:48" x14ac:dyDescent="0.25">
      <c r="A54">
        <f>IF(Assets!A54="","",Assets!A54)</f>
      </c>
      <c r="B54">
        <f>Assets!AD54</f>
      </c>
      <c r="C54">
        <f>IF(B54="",0,INDEX(Rates!$B$2:$B$60,MATCH(B54,Rates!$A$2:$A$60,0)))</f>
      </c>
      <c r="D54">
        <f>Assets!X54</f>
      </c>
      <c r="E54">
        <f>IF(AND(D54=1,Assets!J54=1,Assets!K54=0),1,0)</f>
      </c>
      <c r="F54">
        <f>Assets!T54</f>
      </c>
      <c r="G54">
        <f>Assets!AF54+Assets!L54</f>
      </c>
      <c r="H54">
        <f>Assets!M54</f>
      </c>
      <c r="I54" s="2">
        <f>IF($B54="",0,IF($D54=1,IF(1&lt;=$C54,MIN($G54+$H54*INDEX(Rates!$C$2:$AP$60,MATCH($B54,Rates!$A$2:$A$60,0),1),Assets!$Z54),MIN($G54+$H54*INDEX(Rates!$C$2:$AP$60,MATCH($B54,Rates!$A$2:$A$60,0),1),Assets!$Z54)),$G54+$H54*INDEX(Rates!$C$2:$AP$60,MATCH($B54,Rates!$A$2:$A$60,0),1)))</f>
      </c>
      <c r="J54" s="2">
        <f>IF($B54="",0,IF($D54=1,IF(2&lt;=$C54,MIN(IF($E54=1,$F54-$I54,$H54)*INDEX(Rates!$C$2:$AP$60,MATCH($B54,Rates!$A$2:$A$60,0),2),Limits!$B$7*Assets!$S54),MIN(Limits!$B$9*Assets!$S54,MAX(0,$F54-SUM($I54:I54)))),IF($E54=1,$F54-$I54,$H54)*INDEX(Rates!$C$2:$AP$60,MATCH($B54,Rates!$A$2:$A$60,0),2)))</f>
      </c>
      <c r="K54" s="2">
        <f>IF($B54="",0,IF($D54=1,IF(3&lt;=$C54,MIN(IF($E54=1,$F54-$I54,$H54)*INDEX(Rates!$C$2:$AP$60,MATCH($B54,Rates!$A$2:$A$60,0),3),Limits!$B$8*Assets!$S54),MIN(Limits!$B$9*Assets!$S54,MAX(0,$F54-SUM($I54:J54)))),IF($E54=1,$F54-$I54,$H54)*INDEX(Rates!$C$2:$AP$60,MATCH($B54,Rates!$A$2:$A$60,0),3)))</f>
      </c>
      <c r="L54" s="2">
        <f>IF($B54="",0,IF($D54=1,IF(4&lt;=$C54,MIN(IF($E54=1,$F54-$I54,$H54)*INDEX(Rates!$C$2:$AP$60,MATCH($B54,Rates!$A$2:$A$60,0),4),Limits!$B$9*Assets!$S54),MIN(Limits!$B$9*Assets!$S54,MAX(0,$F54-SUM($I54:K54)))),IF($E54=1,$F54-$I54,$H54)*INDEX(Rates!$C$2:$AP$60,MATCH($B54,Rates!$A$2:$A$60,0),4)))</f>
      </c>
      <c r="M54" s="2">
        <f>IF($B54="",0,IF($D54=1,IF(5&lt;=$C54,MIN(IF($E54=1,$F54-$I54,$H54)*INDEX(Rates!$C$2:$AP$60,MATCH($B54,Rates!$A$2:$A$60,0),5),Limits!$B$9*Assets!$S54),MIN(Limits!$B$9*Assets!$S54,MAX(0,$F54-SUM($I54:L54)))),IF($E54=1,$F54-$I54,$H54)*INDEX(Rates!$C$2:$AP$60,MATCH($B54,Rates!$A$2:$A$60,0),5)))</f>
      </c>
      <c r="N54" s="2">
        <f>IF($B54="",0,IF($D54=1,IF(6&lt;=$C54,MIN(IF($E54=1,$F54-$I54,$H54)*INDEX(Rates!$C$2:$AP$60,MATCH($B54,Rates!$A$2:$A$60,0),6),Limits!$B$9*Assets!$S54),MIN(Limits!$B$9*Assets!$S54,MAX(0,$F54-SUM($I54:M54)))),IF($E54=1,$F54-$I54,$H54)*INDEX(Rates!$C$2:$AP$60,MATCH($B54,Rates!$A$2:$A$60,0),6)))</f>
      </c>
      <c r="O54" s="2">
        <f>IF($B54="",0,IF($D54=1,IF(7&lt;=$C54,MIN(IF($E54=1,$F54-$I54,$H54)*INDEX(Rates!$C$2:$AP$60,MATCH($B54,Rates!$A$2:$A$60,0),7),Limits!$B$9*Assets!$S54),MIN(Limits!$B$9*Assets!$S54,MAX(0,$F54-SUM($I54:N54)))),IF($E54=1,$F54-$I54,$H54)*INDEX(Rates!$C$2:$AP$60,MATCH($B54,Rates!$A$2:$A$60,0),7)))</f>
      </c>
      <c r="P54" s="2">
        <f>IF($B54="",0,IF($D54=1,IF(8&lt;=$C54,MIN(IF($E54=1,$F54-$I54,$H54)*INDEX(Rates!$C$2:$AP$60,MATCH($B54,Rates!$A$2:$A$60,0),8),Limits!$B$9*Assets!$S54),MIN(Limits!$B$9*Assets!$S54,MAX(0,$F54-SUM($I54:O54)))),IF($E54=1,$F54-$I54,$H54)*INDEX(Rates!$C$2:$AP$60,MATCH($B54,Rates!$A$2:$A$60,0),8)))</f>
      </c>
      <c r="Q54" s="2">
        <f>IF($B54="",0,IF($D54=1,IF(9&lt;=$C54,MIN(IF($E54=1,$F54-$I54,$H54)*INDEX(Rates!$C$2:$AP$60,MATCH($B54,Rates!$A$2:$A$60,0),9),Limits!$B$9*Assets!$S54),MIN(Limits!$B$9*Assets!$S54,MAX(0,$F54-SUM($I54:P54)))),IF($E54=1,$F54-$I54,$H54)*INDEX(Rates!$C$2:$AP$60,MATCH($B54,Rates!$A$2:$A$60,0),9)))</f>
      </c>
      <c r="R54" s="2">
        <f>IF($B54="",0,IF($D54=1,IF(10&lt;=$C54,MIN(IF($E54=1,$F54-$I54,$H54)*INDEX(Rates!$C$2:$AP$60,MATCH($B54,Rates!$A$2:$A$60,0),10),Limits!$B$9*Assets!$S54),MIN(Limits!$B$9*Assets!$S54,MAX(0,$F54-SUM($I54:Q54)))),IF($E54=1,$F54-$I54,$H54)*INDEX(Rates!$C$2:$AP$60,MATCH($B54,Rates!$A$2:$A$60,0),10)))</f>
      </c>
      <c r="S54" s="2">
        <f>IF($B54="",0,IF($D54=1,IF(11&lt;=$C54,MIN(IF($E54=1,$F54-$I54,$H54)*INDEX(Rates!$C$2:$AP$60,MATCH($B54,Rates!$A$2:$A$60,0),11),Limits!$B$9*Assets!$S54),MIN(Limits!$B$9*Assets!$S54,MAX(0,$F54-SUM($I54:R54)))),IF($E54=1,$F54-$I54,$H54)*INDEX(Rates!$C$2:$AP$60,MATCH($B54,Rates!$A$2:$A$60,0),11)))</f>
      </c>
      <c r="T54" s="2">
        <f>IF($B54="",0,IF($D54=1,IF(12&lt;=$C54,MIN(IF($E54=1,$F54-$I54,$H54)*INDEX(Rates!$C$2:$AP$60,MATCH($B54,Rates!$A$2:$A$60,0),12),Limits!$B$9*Assets!$S54),MIN(Limits!$B$9*Assets!$S54,MAX(0,$F54-SUM($I54:S54)))),IF($E54=1,$F54-$I54,$H54)*INDEX(Rates!$C$2:$AP$60,MATCH($B54,Rates!$A$2:$A$60,0),12)))</f>
      </c>
      <c r="U54" s="2">
        <f>IF($B54="",0,IF($D54=1,IF(13&lt;=$C54,MIN(IF($E54=1,$F54-$I54,$H54)*INDEX(Rates!$C$2:$AP$60,MATCH($B54,Rates!$A$2:$A$60,0),13),Limits!$B$9*Assets!$S54),MIN(Limits!$B$9*Assets!$S54,MAX(0,$F54-SUM($I54:T54)))),IF($E54=1,$F54-$I54,$H54)*INDEX(Rates!$C$2:$AP$60,MATCH($B54,Rates!$A$2:$A$60,0),13)))</f>
      </c>
      <c r="V54" s="2">
        <f>IF($B54="",0,IF($D54=1,IF(14&lt;=$C54,MIN(IF($E54=1,$F54-$I54,$H54)*INDEX(Rates!$C$2:$AP$60,MATCH($B54,Rates!$A$2:$A$60,0),14),Limits!$B$9*Assets!$S54),MIN(Limits!$B$9*Assets!$S54,MAX(0,$F54-SUM($I54:U54)))),IF($E54=1,$F54-$I54,$H54)*INDEX(Rates!$C$2:$AP$60,MATCH($B54,Rates!$A$2:$A$60,0),14)))</f>
      </c>
      <c r="W54" s="2">
        <f>IF($B54="",0,IF($D54=1,IF(15&lt;=$C54,MIN(IF($E54=1,$F54-$I54,$H54)*INDEX(Rates!$C$2:$AP$60,MATCH($B54,Rates!$A$2:$A$60,0),15),Limits!$B$9*Assets!$S54),MIN(Limits!$B$9*Assets!$S54,MAX(0,$F54-SUM($I54:V54)))),IF($E54=1,$F54-$I54,$H54)*INDEX(Rates!$C$2:$AP$60,MATCH($B54,Rates!$A$2:$A$60,0),15)))</f>
      </c>
      <c r="X54" s="2">
        <f>IF($B54="",0,IF($D54=1,IF(16&lt;=$C54,MIN(IF($E54=1,$F54-$I54,$H54)*INDEX(Rates!$C$2:$AP$60,MATCH($B54,Rates!$A$2:$A$60,0),16),Limits!$B$9*Assets!$S54),MIN(Limits!$B$9*Assets!$S54,MAX(0,$F54-SUM($I54:W54)))),IF($E54=1,$F54-$I54,$H54)*INDEX(Rates!$C$2:$AP$60,MATCH($B54,Rates!$A$2:$A$60,0),16)))</f>
      </c>
      <c r="Y54" s="2">
        <f>IF($B54="",0,IF($D54=1,IF(17&lt;=$C54,MIN(IF($E54=1,$F54-$I54,$H54)*INDEX(Rates!$C$2:$AP$60,MATCH($B54,Rates!$A$2:$A$60,0),17),Limits!$B$9*Assets!$S54),MIN(Limits!$B$9*Assets!$S54,MAX(0,$F54-SUM($I54:X54)))),IF($E54=1,$F54-$I54,$H54)*INDEX(Rates!$C$2:$AP$60,MATCH($B54,Rates!$A$2:$A$60,0),17)))</f>
      </c>
      <c r="Z54" s="2">
        <f>IF($B54="",0,IF($D54=1,IF(18&lt;=$C54,MIN(IF($E54=1,$F54-$I54,$H54)*INDEX(Rates!$C$2:$AP$60,MATCH($B54,Rates!$A$2:$A$60,0),18),Limits!$B$9*Assets!$S54),MIN(Limits!$B$9*Assets!$S54,MAX(0,$F54-SUM($I54:Y54)))),IF($E54=1,$F54-$I54,$H54)*INDEX(Rates!$C$2:$AP$60,MATCH($B54,Rates!$A$2:$A$60,0),18)))</f>
      </c>
      <c r="AA54" s="2">
        <f>IF($B54="",0,IF($D54=1,IF(19&lt;=$C54,MIN(IF($E54=1,$F54-$I54,$H54)*INDEX(Rates!$C$2:$AP$60,MATCH($B54,Rates!$A$2:$A$60,0),19),Limits!$B$9*Assets!$S54),MIN(Limits!$B$9*Assets!$S54,MAX(0,$F54-SUM($I54:Z54)))),IF($E54=1,$F54-$I54,$H54)*INDEX(Rates!$C$2:$AP$60,MATCH($B54,Rates!$A$2:$A$60,0),19)))</f>
      </c>
      <c r="AB54" s="2">
        <f>IF($B54="",0,IF($D54=1,IF(20&lt;=$C54,MIN(IF($E54=1,$F54-$I54,$H54)*INDEX(Rates!$C$2:$AP$60,MATCH($B54,Rates!$A$2:$A$60,0),20),Limits!$B$9*Assets!$S54),MIN(Limits!$B$9*Assets!$S54,MAX(0,$F54-SUM($I54:AA54)))),IF($E54=1,$F54-$I54,$H54)*INDEX(Rates!$C$2:$AP$60,MATCH($B54,Rates!$A$2:$A$60,0),20)))</f>
      </c>
      <c r="AC54" s="2">
        <f>IF($B54="",0,IF($D54=1,IF(21&lt;=$C54,MIN(IF($E54=1,$F54-$I54,$H54)*INDEX(Rates!$C$2:$AP$60,MATCH($B54,Rates!$A$2:$A$60,0),21),Limits!$B$9*Assets!$S54),MIN(Limits!$B$9*Assets!$S54,MAX(0,$F54-SUM($I54:AB54)))),IF($E54=1,$F54-$I54,$H54)*INDEX(Rates!$C$2:$AP$60,MATCH($B54,Rates!$A$2:$A$60,0),21)))</f>
      </c>
      <c r="AD54" s="2">
        <f>IF($B54="",0,IF($D54=1,IF(22&lt;=$C54,MIN(IF($E54=1,$F54-$I54,$H54)*INDEX(Rates!$C$2:$AP$60,MATCH($B54,Rates!$A$2:$A$60,0),22),Limits!$B$9*Assets!$S54),MIN(Limits!$B$9*Assets!$S54,MAX(0,$F54-SUM($I54:AC54)))),IF($E54=1,$F54-$I54,$H54)*INDEX(Rates!$C$2:$AP$60,MATCH($B54,Rates!$A$2:$A$60,0),22)))</f>
      </c>
      <c r="AE54" s="2">
        <f>IF($B54="",0,IF($D54=1,IF(23&lt;=$C54,MIN(IF($E54=1,$F54-$I54,$H54)*INDEX(Rates!$C$2:$AP$60,MATCH($B54,Rates!$A$2:$A$60,0),23),Limits!$B$9*Assets!$S54),MIN(Limits!$B$9*Assets!$S54,MAX(0,$F54-SUM($I54:AD54)))),IF($E54=1,$F54-$I54,$H54)*INDEX(Rates!$C$2:$AP$60,MATCH($B54,Rates!$A$2:$A$60,0),23)))</f>
      </c>
      <c r="AF54" s="2">
        <f>IF($B54="",0,IF($D54=1,IF(24&lt;=$C54,MIN(IF($E54=1,$F54-$I54,$H54)*INDEX(Rates!$C$2:$AP$60,MATCH($B54,Rates!$A$2:$A$60,0),24),Limits!$B$9*Assets!$S54),MIN(Limits!$B$9*Assets!$S54,MAX(0,$F54-SUM($I54:AE54)))),IF($E54=1,$F54-$I54,$H54)*INDEX(Rates!$C$2:$AP$60,MATCH($B54,Rates!$A$2:$A$60,0),24)))</f>
      </c>
      <c r="AG54" s="2">
        <f>IF($B54="",0,IF($D54=1,IF(25&lt;=$C54,MIN(IF($E54=1,$F54-$I54,$H54)*INDEX(Rates!$C$2:$AP$60,MATCH($B54,Rates!$A$2:$A$60,0),25),Limits!$B$9*Assets!$S54),MIN(Limits!$B$9*Assets!$S54,MAX(0,$F54-SUM($I54:AF54)))),IF($E54=1,$F54-$I54,$H54)*INDEX(Rates!$C$2:$AP$60,MATCH($B54,Rates!$A$2:$A$60,0),25)))</f>
      </c>
      <c r="AH54" s="2">
        <f>IF($B54="",0,IF($D54=1,IF(26&lt;=$C54,MIN(IF($E54=1,$F54-$I54,$H54)*INDEX(Rates!$C$2:$AP$60,MATCH($B54,Rates!$A$2:$A$60,0),26),Limits!$B$9*Assets!$S54),MIN(Limits!$B$9*Assets!$S54,MAX(0,$F54-SUM($I54:AG54)))),IF($E54=1,$F54-$I54,$H54)*INDEX(Rates!$C$2:$AP$60,MATCH($B54,Rates!$A$2:$A$60,0),26)))</f>
      </c>
      <c r="AI54" s="2">
        <f>IF($B54="",0,IF($D54=1,IF(27&lt;=$C54,MIN(IF($E54=1,$F54-$I54,$H54)*INDEX(Rates!$C$2:$AP$60,MATCH($B54,Rates!$A$2:$A$60,0),27),Limits!$B$9*Assets!$S54),MIN(Limits!$B$9*Assets!$S54,MAX(0,$F54-SUM($I54:AH54)))),IF($E54=1,$F54-$I54,$H54)*INDEX(Rates!$C$2:$AP$60,MATCH($B54,Rates!$A$2:$A$60,0),27)))</f>
      </c>
      <c r="AJ54" s="2">
        <f>IF($B54="",0,IF($D54=1,IF(28&lt;=$C54,MIN(IF($E54=1,$F54-$I54,$H54)*INDEX(Rates!$C$2:$AP$60,MATCH($B54,Rates!$A$2:$A$60,0),28),Limits!$B$9*Assets!$S54),MIN(Limits!$B$9*Assets!$S54,MAX(0,$F54-SUM($I54:AI54)))),IF($E54=1,$F54-$I54,$H54)*INDEX(Rates!$C$2:$AP$60,MATCH($B54,Rates!$A$2:$A$60,0),28)))</f>
      </c>
      <c r="AK54" s="2">
        <f>IF($B54="",0,IF($D54=1,IF(29&lt;=$C54,MIN(IF($E54=1,$F54-$I54,$H54)*INDEX(Rates!$C$2:$AP$60,MATCH($B54,Rates!$A$2:$A$60,0),29),Limits!$B$9*Assets!$S54),MIN(Limits!$B$9*Assets!$S54,MAX(0,$F54-SUM($I54:AJ54)))),IF($E54=1,$F54-$I54,$H54)*INDEX(Rates!$C$2:$AP$60,MATCH($B54,Rates!$A$2:$A$60,0),29)))</f>
      </c>
      <c r="AL54" s="2">
        <f>IF($B54="",0,IF($D54=1,IF(30&lt;=$C54,MIN(IF($E54=1,$F54-$I54,$H54)*INDEX(Rates!$C$2:$AP$60,MATCH($B54,Rates!$A$2:$A$60,0),30),Limits!$B$9*Assets!$S54),MIN(Limits!$B$9*Assets!$S54,MAX(0,$F54-SUM($I54:AK54)))),IF($E54=1,$F54-$I54,$H54)*INDEX(Rates!$C$2:$AP$60,MATCH($B54,Rates!$A$2:$A$60,0),30)))</f>
      </c>
      <c r="AM54" s="2">
        <f>IF($B54="",0,IF($D54=1,IF(31&lt;=$C54,MIN(IF($E54=1,$F54-$I54,$H54)*INDEX(Rates!$C$2:$AP$60,MATCH($B54,Rates!$A$2:$A$60,0),31),Limits!$B$9*Assets!$S54),MIN(Limits!$B$9*Assets!$S54,MAX(0,$F54-SUM($I54:AL54)))),IF($E54=1,$F54-$I54,$H54)*INDEX(Rates!$C$2:$AP$60,MATCH($B54,Rates!$A$2:$A$60,0),31)))</f>
      </c>
      <c r="AN54" s="2">
        <f>IF($B54="",0,IF($D54=1,IF(32&lt;=$C54,MIN(IF($E54=1,$F54-$I54,$H54)*INDEX(Rates!$C$2:$AP$60,MATCH($B54,Rates!$A$2:$A$60,0),32),Limits!$B$9*Assets!$S54),MIN(Limits!$B$9*Assets!$S54,MAX(0,$F54-SUM($I54:AM54)))),IF($E54=1,$F54-$I54,$H54)*INDEX(Rates!$C$2:$AP$60,MATCH($B54,Rates!$A$2:$A$60,0),32)))</f>
      </c>
      <c r="AO54" s="2">
        <f>IF($B54="",0,IF($D54=1,IF(33&lt;=$C54,MIN(IF($E54=1,$F54-$I54,$H54)*INDEX(Rates!$C$2:$AP$60,MATCH($B54,Rates!$A$2:$A$60,0),33),Limits!$B$9*Assets!$S54),MIN(Limits!$B$9*Assets!$S54,MAX(0,$F54-SUM($I54:AN54)))),IF($E54=1,$F54-$I54,$H54)*INDEX(Rates!$C$2:$AP$60,MATCH($B54,Rates!$A$2:$A$60,0),33)))</f>
      </c>
      <c r="AP54" s="2">
        <f>IF($B54="",0,IF($D54=1,IF(34&lt;=$C54,MIN(IF($E54=1,$F54-$I54,$H54)*INDEX(Rates!$C$2:$AP$60,MATCH($B54,Rates!$A$2:$A$60,0),34),Limits!$B$9*Assets!$S54),MIN(Limits!$B$9*Assets!$S54,MAX(0,$F54-SUM($I54:AO54)))),IF($E54=1,$F54-$I54,$H54)*INDEX(Rates!$C$2:$AP$60,MATCH($B54,Rates!$A$2:$A$60,0),34)))</f>
      </c>
      <c r="AQ54" s="2">
        <f>IF($B54="",0,IF($D54=1,IF(35&lt;=$C54,MIN(IF($E54=1,$F54-$I54,$H54)*INDEX(Rates!$C$2:$AP$60,MATCH($B54,Rates!$A$2:$A$60,0),35),Limits!$B$9*Assets!$S54),MIN(Limits!$B$9*Assets!$S54,MAX(0,$F54-SUM($I54:AP54)))),IF($E54=1,$F54-$I54,$H54)*INDEX(Rates!$C$2:$AP$60,MATCH($B54,Rates!$A$2:$A$60,0),35)))</f>
      </c>
      <c r="AR54" s="2">
        <f>IF($B54="",0,IF($D54=1,IF(36&lt;=$C54,MIN(IF($E54=1,$F54-$I54,$H54)*INDEX(Rates!$C$2:$AP$60,MATCH($B54,Rates!$A$2:$A$60,0),36),Limits!$B$9*Assets!$S54),MIN(Limits!$B$9*Assets!$S54,MAX(0,$F54-SUM($I54:AQ54)))),IF($E54=1,$F54-$I54,$H54)*INDEX(Rates!$C$2:$AP$60,MATCH($B54,Rates!$A$2:$A$60,0),36)))</f>
      </c>
      <c r="AS54" s="2">
        <f>IF($B54="",0,IF($D54=1,IF(37&lt;=$C54,MIN(IF($E54=1,$F54-$I54,$H54)*INDEX(Rates!$C$2:$AP$60,MATCH($B54,Rates!$A$2:$A$60,0),37),Limits!$B$9*Assets!$S54),MIN(Limits!$B$9*Assets!$S54,MAX(0,$F54-SUM($I54:AR54)))),IF($E54=1,$F54-$I54,$H54)*INDEX(Rates!$C$2:$AP$60,MATCH($B54,Rates!$A$2:$A$60,0),37)))</f>
      </c>
      <c r="AT54" s="2">
        <f>IF($B54="",0,IF($D54=1,IF(38&lt;=$C54,MIN(IF($E54=1,$F54-$I54,$H54)*INDEX(Rates!$C$2:$AP$60,MATCH($B54,Rates!$A$2:$A$60,0),38),Limits!$B$9*Assets!$S54),MIN(Limits!$B$9*Assets!$S54,MAX(0,$F54-SUM($I54:AS54)))),IF($E54=1,$F54-$I54,$H54)*INDEX(Rates!$C$2:$AP$60,MATCH($B54,Rates!$A$2:$A$60,0),38)))</f>
      </c>
      <c r="AU54" s="2">
        <f>IF($B54="",0,IF($D54=1,IF(39&lt;=$C54,MIN(IF($E54=1,$F54-$I54,$H54)*INDEX(Rates!$C$2:$AP$60,MATCH($B54,Rates!$A$2:$A$60,0),39),Limits!$B$9*Assets!$S54),MIN(Limits!$B$9*Assets!$S54,MAX(0,$F54-SUM($I54:AT54)))),IF($E54=1,$F54-$I54,$H54)*INDEX(Rates!$C$2:$AP$60,MATCH($B54,Rates!$A$2:$A$60,0),39)))</f>
      </c>
      <c r="AV54" s="2">
        <f>IF($B54="",0,IF($D54=1,IF(40&lt;=$C54,MIN(IF($E54=1,$F54-$I54,$H54)*INDEX(Rates!$C$2:$AP$60,MATCH($B54,Rates!$A$2:$A$60,0),40),Limits!$B$9*Assets!$S54),MIN(Limits!$B$9*Assets!$S54,MAX(0,$F54-SUM($I54:AU54)))),IF($E54=1,$F54-$I54,$H54)*INDEX(Rates!$C$2:$AP$60,MATCH($B54,Rates!$A$2:$A$60,0),40)))</f>
      </c>
    </row>
    <row r="55" spans="1:48" x14ac:dyDescent="0.25">
      <c r="A55">
        <f>IF(Assets!A55="","",Assets!A55)</f>
      </c>
      <c r="B55">
        <f>Assets!AD55</f>
      </c>
      <c r="C55">
        <f>IF(B55="",0,INDEX(Rates!$B$2:$B$60,MATCH(B55,Rates!$A$2:$A$60,0)))</f>
      </c>
      <c r="D55">
        <f>Assets!X55</f>
      </c>
      <c r="E55">
        <f>IF(AND(D55=1,Assets!J55=1,Assets!K55=0),1,0)</f>
      </c>
      <c r="F55">
        <f>Assets!T55</f>
      </c>
      <c r="G55">
        <f>Assets!AF55+Assets!L55</f>
      </c>
      <c r="H55">
        <f>Assets!M55</f>
      </c>
      <c r="I55" s="2">
        <f>IF($B55="",0,IF($D55=1,IF(1&lt;=$C55,MIN($G55+$H55*INDEX(Rates!$C$2:$AP$60,MATCH($B55,Rates!$A$2:$A$60,0),1),Assets!$Z55),MIN($G55+$H55*INDEX(Rates!$C$2:$AP$60,MATCH($B55,Rates!$A$2:$A$60,0),1),Assets!$Z55)),$G55+$H55*INDEX(Rates!$C$2:$AP$60,MATCH($B55,Rates!$A$2:$A$60,0),1)))</f>
      </c>
      <c r="J55" s="2">
        <f>IF($B55="",0,IF($D55=1,IF(2&lt;=$C55,MIN(IF($E55=1,$F55-$I55,$H55)*INDEX(Rates!$C$2:$AP$60,MATCH($B55,Rates!$A$2:$A$60,0),2),Limits!$B$7*Assets!$S55),MIN(Limits!$B$9*Assets!$S55,MAX(0,$F55-SUM($I55:I55)))),IF($E55=1,$F55-$I55,$H55)*INDEX(Rates!$C$2:$AP$60,MATCH($B55,Rates!$A$2:$A$60,0),2)))</f>
      </c>
      <c r="K55" s="2">
        <f>IF($B55="",0,IF($D55=1,IF(3&lt;=$C55,MIN(IF($E55=1,$F55-$I55,$H55)*INDEX(Rates!$C$2:$AP$60,MATCH($B55,Rates!$A$2:$A$60,0),3),Limits!$B$8*Assets!$S55),MIN(Limits!$B$9*Assets!$S55,MAX(0,$F55-SUM($I55:J55)))),IF($E55=1,$F55-$I55,$H55)*INDEX(Rates!$C$2:$AP$60,MATCH($B55,Rates!$A$2:$A$60,0),3)))</f>
      </c>
      <c r="L55" s="2">
        <f>IF($B55="",0,IF($D55=1,IF(4&lt;=$C55,MIN(IF($E55=1,$F55-$I55,$H55)*INDEX(Rates!$C$2:$AP$60,MATCH($B55,Rates!$A$2:$A$60,0),4),Limits!$B$9*Assets!$S55),MIN(Limits!$B$9*Assets!$S55,MAX(0,$F55-SUM($I55:K55)))),IF($E55=1,$F55-$I55,$H55)*INDEX(Rates!$C$2:$AP$60,MATCH($B55,Rates!$A$2:$A$60,0),4)))</f>
      </c>
      <c r="M55" s="2">
        <f>IF($B55="",0,IF($D55=1,IF(5&lt;=$C55,MIN(IF($E55=1,$F55-$I55,$H55)*INDEX(Rates!$C$2:$AP$60,MATCH($B55,Rates!$A$2:$A$60,0),5),Limits!$B$9*Assets!$S55),MIN(Limits!$B$9*Assets!$S55,MAX(0,$F55-SUM($I55:L55)))),IF($E55=1,$F55-$I55,$H55)*INDEX(Rates!$C$2:$AP$60,MATCH($B55,Rates!$A$2:$A$60,0),5)))</f>
      </c>
      <c r="N55" s="2">
        <f>IF($B55="",0,IF($D55=1,IF(6&lt;=$C55,MIN(IF($E55=1,$F55-$I55,$H55)*INDEX(Rates!$C$2:$AP$60,MATCH($B55,Rates!$A$2:$A$60,0),6),Limits!$B$9*Assets!$S55),MIN(Limits!$B$9*Assets!$S55,MAX(0,$F55-SUM($I55:M55)))),IF($E55=1,$F55-$I55,$H55)*INDEX(Rates!$C$2:$AP$60,MATCH($B55,Rates!$A$2:$A$60,0),6)))</f>
      </c>
      <c r="O55" s="2">
        <f>IF($B55="",0,IF($D55=1,IF(7&lt;=$C55,MIN(IF($E55=1,$F55-$I55,$H55)*INDEX(Rates!$C$2:$AP$60,MATCH($B55,Rates!$A$2:$A$60,0),7),Limits!$B$9*Assets!$S55),MIN(Limits!$B$9*Assets!$S55,MAX(0,$F55-SUM($I55:N55)))),IF($E55=1,$F55-$I55,$H55)*INDEX(Rates!$C$2:$AP$60,MATCH($B55,Rates!$A$2:$A$60,0),7)))</f>
      </c>
      <c r="P55" s="2">
        <f>IF($B55="",0,IF($D55=1,IF(8&lt;=$C55,MIN(IF($E55=1,$F55-$I55,$H55)*INDEX(Rates!$C$2:$AP$60,MATCH($B55,Rates!$A$2:$A$60,0),8),Limits!$B$9*Assets!$S55),MIN(Limits!$B$9*Assets!$S55,MAX(0,$F55-SUM($I55:O55)))),IF($E55=1,$F55-$I55,$H55)*INDEX(Rates!$C$2:$AP$60,MATCH($B55,Rates!$A$2:$A$60,0),8)))</f>
      </c>
      <c r="Q55" s="2">
        <f>IF($B55="",0,IF($D55=1,IF(9&lt;=$C55,MIN(IF($E55=1,$F55-$I55,$H55)*INDEX(Rates!$C$2:$AP$60,MATCH($B55,Rates!$A$2:$A$60,0),9),Limits!$B$9*Assets!$S55),MIN(Limits!$B$9*Assets!$S55,MAX(0,$F55-SUM($I55:P55)))),IF($E55=1,$F55-$I55,$H55)*INDEX(Rates!$C$2:$AP$60,MATCH($B55,Rates!$A$2:$A$60,0),9)))</f>
      </c>
      <c r="R55" s="2">
        <f>IF($B55="",0,IF($D55=1,IF(10&lt;=$C55,MIN(IF($E55=1,$F55-$I55,$H55)*INDEX(Rates!$C$2:$AP$60,MATCH($B55,Rates!$A$2:$A$60,0),10),Limits!$B$9*Assets!$S55),MIN(Limits!$B$9*Assets!$S55,MAX(0,$F55-SUM($I55:Q55)))),IF($E55=1,$F55-$I55,$H55)*INDEX(Rates!$C$2:$AP$60,MATCH($B55,Rates!$A$2:$A$60,0),10)))</f>
      </c>
      <c r="S55" s="2">
        <f>IF($B55="",0,IF($D55=1,IF(11&lt;=$C55,MIN(IF($E55=1,$F55-$I55,$H55)*INDEX(Rates!$C$2:$AP$60,MATCH($B55,Rates!$A$2:$A$60,0),11),Limits!$B$9*Assets!$S55),MIN(Limits!$B$9*Assets!$S55,MAX(0,$F55-SUM($I55:R55)))),IF($E55=1,$F55-$I55,$H55)*INDEX(Rates!$C$2:$AP$60,MATCH($B55,Rates!$A$2:$A$60,0),11)))</f>
      </c>
      <c r="T55" s="2">
        <f>IF($B55="",0,IF($D55=1,IF(12&lt;=$C55,MIN(IF($E55=1,$F55-$I55,$H55)*INDEX(Rates!$C$2:$AP$60,MATCH($B55,Rates!$A$2:$A$60,0),12),Limits!$B$9*Assets!$S55),MIN(Limits!$B$9*Assets!$S55,MAX(0,$F55-SUM($I55:S55)))),IF($E55=1,$F55-$I55,$H55)*INDEX(Rates!$C$2:$AP$60,MATCH($B55,Rates!$A$2:$A$60,0),12)))</f>
      </c>
      <c r="U55" s="2">
        <f>IF($B55="",0,IF($D55=1,IF(13&lt;=$C55,MIN(IF($E55=1,$F55-$I55,$H55)*INDEX(Rates!$C$2:$AP$60,MATCH($B55,Rates!$A$2:$A$60,0),13),Limits!$B$9*Assets!$S55),MIN(Limits!$B$9*Assets!$S55,MAX(0,$F55-SUM($I55:T55)))),IF($E55=1,$F55-$I55,$H55)*INDEX(Rates!$C$2:$AP$60,MATCH($B55,Rates!$A$2:$A$60,0),13)))</f>
      </c>
      <c r="V55" s="2">
        <f>IF($B55="",0,IF($D55=1,IF(14&lt;=$C55,MIN(IF($E55=1,$F55-$I55,$H55)*INDEX(Rates!$C$2:$AP$60,MATCH($B55,Rates!$A$2:$A$60,0),14),Limits!$B$9*Assets!$S55),MIN(Limits!$B$9*Assets!$S55,MAX(0,$F55-SUM($I55:U55)))),IF($E55=1,$F55-$I55,$H55)*INDEX(Rates!$C$2:$AP$60,MATCH($B55,Rates!$A$2:$A$60,0),14)))</f>
      </c>
      <c r="W55" s="2">
        <f>IF($B55="",0,IF($D55=1,IF(15&lt;=$C55,MIN(IF($E55=1,$F55-$I55,$H55)*INDEX(Rates!$C$2:$AP$60,MATCH($B55,Rates!$A$2:$A$60,0),15),Limits!$B$9*Assets!$S55),MIN(Limits!$B$9*Assets!$S55,MAX(0,$F55-SUM($I55:V55)))),IF($E55=1,$F55-$I55,$H55)*INDEX(Rates!$C$2:$AP$60,MATCH($B55,Rates!$A$2:$A$60,0),15)))</f>
      </c>
      <c r="X55" s="2">
        <f>IF($B55="",0,IF($D55=1,IF(16&lt;=$C55,MIN(IF($E55=1,$F55-$I55,$H55)*INDEX(Rates!$C$2:$AP$60,MATCH($B55,Rates!$A$2:$A$60,0),16),Limits!$B$9*Assets!$S55),MIN(Limits!$B$9*Assets!$S55,MAX(0,$F55-SUM($I55:W55)))),IF($E55=1,$F55-$I55,$H55)*INDEX(Rates!$C$2:$AP$60,MATCH($B55,Rates!$A$2:$A$60,0),16)))</f>
      </c>
      <c r="Y55" s="2">
        <f>IF($B55="",0,IF($D55=1,IF(17&lt;=$C55,MIN(IF($E55=1,$F55-$I55,$H55)*INDEX(Rates!$C$2:$AP$60,MATCH($B55,Rates!$A$2:$A$60,0),17),Limits!$B$9*Assets!$S55),MIN(Limits!$B$9*Assets!$S55,MAX(0,$F55-SUM($I55:X55)))),IF($E55=1,$F55-$I55,$H55)*INDEX(Rates!$C$2:$AP$60,MATCH($B55,Rates!$A$2:$A$60,0),17)))</f>
      </c>
      <c r="Z55" s="2">
        <f>IF($B55="",0,IF($D55=1,IF(18&lt;=$C55,MIN(IF($E55=1,$F55-$I55,$H55)*INDEX(Rates!$C$2:$AP$60,MATCH($B55,Rates!$A$2:$A$60,0),18),Limits!$B$9*Assets!$S55),MIN(Limits!$B$9*Assets!$S55,MAX(0,$F55-SUM($I55:Y55)))),IF($E55=1,$F55-$I55,$H55)*INDEX(Rates!$C$2:$AP$60,MATCH($B55,Rates!$A$2:$A$60,0),18)))</f>
      </c>
      <c r="AA55" s="2">
        <f>IF($B55="",0,IF($D55=1,IF(19&lt;=$C55,MIN(IF($E55=1,$F55-$I55,$H55)*INDEX(Rates!$C$2:$AP$60,MATCH($B55,Rates!$A$2:$A$60,0),19),Limits!$B$9*Assets!$S55),MIN(Limits!$B$9*Assets!$S55,MAX(0,$F55-SUM($I55:Z55)))),IF($E55=1,$F55-$I55,$H55)*INDEX(Rates!$C$2:$AP$60,MATCH($B55,Rates!$A$2:$A$60,0),19)))</f>
      </c>
      <c r="AB55" s="2">
        <f>IF($B55="",0,IF($D55=1,IF(20&lt;=$C55,MIN(IF($E55=1,$F55-$I55,$H55)*INDEX(Rates!$C$2:$AP$60,MATCH($B55,Rates!$A$2:$A$60,0),20),Limits!$B$9*Assets!$S55),MIN(Limits!$B$9*Assets!$S55,MAX(0,$F55-SUM($I55:AA55)))),IF($E55=1,$F55-$I55,$H55)*INDEX(Rates!$C$2:$AP$60,MATCH($B55,Rates!$A$2:$A$60,0),20)))</f>
      </c>
      <c r="AC55" s="2">
        <f>IF($B55="",0,IF($D55=1,IF(21&lt;=$C55,MIN(IF($E55=1,$F55-$I55,$H55)*INDEX(Rates!$C$2:$AP$60,MATCH($B55,Rates!$A$2:$A$60,0),21),Limits!$B$9*Assets!$S55),MIN(Limits!$B$9*Assets!$S55,MAX(0,$F55-SUM($I55:AB55)))),IF($E55=1,$F55-$I55,$H55)*INDEX(Rates!$C$2:$AP$60,MATCH($B55,Rates!$A$2:$A$60,0),21)))</f>
      </c>
      <c r="AD55" s="2">
        <f>IF($B55="",0,IF($D55=1,IF(22&lt;=$C55,MIN(IF($E55=1,$F55-$I55,$H55)*INDEX(Rates!$C$2:$AP$60,MATCH($B55,Rates!$A$2:$A$60,0),22),Limits!$B$9*Assets!$S55),MIN(Limits!$B$9*Assets!$S55,MAX(0,$F55-SUM($I55:AC55)))),IF($E55=1,$F55-$I55,$H55)*INDEX(Rates!$C$2:$AP$60,MATCH($B55,Rates!$A$2:$A$60,0),22)))</f>
      </c>
      <c r="AE55" s="2">
        <f>IF($B55="",0,IF($D55=1,IF(23&lt;=$C55,MIN(IF($E55=1,$F55-$I55,$H55)*INDEX(Rates!$C$2:$AP$60,MATCH($B55,Rates!$A$2:$A$60,0),23),Limits!$B$9*Assets!$S55),MIN(Limits!$B$9*Assets!$S55,MAX(0,$F55-SUM($I55:AD55)))),IF($E55=1,$F55-$I55,$H55)*INDEX(Rates!$C$2:$AP$60,MATCH($B55,Rates!$A$2:$A$60,0),23)))</f>
      </c>
      <c r="AF55" s="2">
        <f>IF($B55="",0,IF($D55=1,IF(24&lt;=$C55,MIN(IF($E55=1,$F55-$I55,$H55)*INDEX(Rates!$C$2:$AP$60,MATCH($B55,Rates!$A$2:$A$60,0),24),Limits!$B$9*Assets!$S55),MIN(Limits!$B$9*Assets!$S55,MAX(0,$F55-SUM($I55:AE55)))),IF($E55=1,$F55-$I55,$H55)*INDEX(Rates!$C$2:$AP$60,MATCH($B55,Rates!$A$2:$A$60,0),24)))</f>
      </c>
      <c r="AG55" s="2">
        <f>IF($B55="",0,IF($D55=1,IF(25&lt;=$C55,MIN(IF($E55=1,$F55-$I55,$H55)*INDEX(Rates!$C$2:$AP$60,MATCH($B55,Rates!$A$2:$A$60,0),25),Limits!$B$9*Assets!$S55),MIN(Limits!$B$9*Assets!$S55,MAX(0,$F55-SUM($I55:AF55)))),IF($E55=1,$F55-$I55,$H55)*INDEX(Rates!$C$2:$AP$60,MATCH($B55,Rates!$A$2:$A$60,0),25)))</f>
      </c>
      <c r="AH55" s="2">
        <f>IF($B55="",0,IF($D55=1,IF(26&lt;=$C55,MIN(IF($E55=1,$F55-$I55,$H55)*INDEX(Rates!$C$2:$AP$60,MATCH($B55,Rates!$A$2:$A$60,0),26),Limits!$B$9*Assets!$S55),MIN(Limits!$B$9*Assets!$S55,MAX(0,$F55-SUM($I55:AG55)))),IF($E55=1,$F55-$I55,$H55)*INDEX(Rates!$C$2:$AP$60,MATCH($B55,Rates!$A$2:$A$60,0),26)))</f>
      </c>
      <c r="AI55" s="2">
        <f>IF($B55="",0,IF($D55=1,IF(27&lt;=$C55,MIN(IF($E55=1,$F55-$I55,$H55)*INDEX(Rates!$C$2:$AP$60,MATCH($B55,Rates!$A$2:$A$60,0),27),Limits!$B$9*Assets!$S55),MIN(Limits!$B$9*Assets!$S55,MAX(0,$F55-SUM($I55:AH55)))),IF($E55=1,$F55-$I55,$H55)*INDEX(Rates!$C$2:$AP$60,MATCH($B55,Rates!$A$2:$A$60,0),27)))</f>
      </c>
      <c r="AJ55" s="2">
        <f>IF($B55="",0,IF($D55=1,IF(28&lt;=$C55,MIN(IF($E55=1,$F55-$I55,$H55)*INDEX(Rates!$C$2:$AP$60,MATCH($B55,Rates!$A$2:$A$60,0),28),Limits!$B$9*Assets!$S55),MIN(Limits!$B$9*Assets!$S55,MAX(0,$F55-SUM($I55:AI55)))),IF($E55=1,$F55-$I55,$H55)*INDEX(Rates!$C$2:$AP$60,MATCH($B55,Rates!$A$2:$A$60,0),28)))</f>
      </c>
      <c r="AK55" s="2">
        <f>IF($B55="",0,IF($D55=1,IF(29&lt;=$C55,MIN(IF($E55=1,$F55-$I55,$H55)*INDEX(Rates!$C$2:$AP$60,MATCH($B55,Rates!$A$2:$A$60,0),29),Limits!$B$9*Assets!$S55),MIN(Limits!$B$9*Assets!$S55,MAX(0,$F55-SUM($I55:AJ55)))),IF($E55=1,$F55-$I55,$H55)*INDEX(Rates!$C$2:$AP$60,MATCH($B55,Rates!$A$2:$A$60,0),29)))</f>
      </c>
      <c r="AL55" s="2">
        <f>IF($B55="",0,IF($D55=1,IF(30&lt;=$C55,MIN(IF($E55=1,$F55-$I55,$H55)*INDEX(Rates!$C$2:$AP$60,MATCH($B55,Rates!$A$2:$A$60,0),30),Limits!$B$9*Assets!$S55),MIN(Limits!$B$9*Assets!$S55,MAX(0,$F55-SUM($I55:AK55)))),IF($E55=1,$F55-$I55,$H55)*INDEX(Rates!$C$2:$AP$60,MATCH($B55,Rates!$A$2:$A$60,0),30)))</f>
      </c>
      <c r="AM55" s="2">
        <f>IF($B55="",0,IF($D55=1,IF(31&lt;=$C55,MIN(IF($E55=1,$F55-$I55,$H55)*INDEX(Rates!$C$2:$AP$60,MATCH($B55,Rates!$A$2:$A$60,0),31),Limits!$B$9*Assets!$S55),MIN(Limits!$B$9*Assets!$S55,MAX(0,$F55-SUM($I55:AL55)))),IF($E55=1,$F55-$I55,$H55)*INDEX(Rates!$C$2:$AP$60,MATCH($B55,Rates!$A$2:$A$60,0),31)))</f>
      </c>
      <c r="AN55" s="2">
        <f>IF($B55="",0,IF($D55=1,IF(32&lt;=$C55,MIN(IF($E55=1,$F55-$I55,$H55)*INDEX(Rates!$C$2:$AP$60,MATCH($B55,Rates!$A$2:$A$60,0),32),Limits!$B$9*Assets!$S55),MIN(Limits!$B$9*Assets!$S55,MAX(0,$F55-SUM($I55:AM55)))),IF($E55=1,$F55-$I55,$H55)*INDEX(Rates!$C$2:$AP$60,MATCH($B55,Rates!$A$2:$A$60,0),32)))</f>
      </c>
      <c r="AO55" s="2">
        <f>IF($B55="",0,IF($D55=1,IF(33&lt;=$C55,MIN(IF($E55=1,$F55-$I55,$H55)*INDEX(Rates!$C$2:$AP$60,MATCH($B55,Rates!$A$2:$A$60,0),33),Limits!$B$9*Assets!$S55),MIN(Limits!$B$9*Assets!$S55,MAX(0,$F55-SUM($I55:AN55)))),IF($E55=1,$F55-$I55,$H55)*INDEX(Rates!$C$2:$AP$60,MATCH($B55,Rates!$A$2:$A$60,0),33)))</f>
      </c>
      <c r="AP55" s="2">
        <f>IF($B55="",0,IF($D55=1,IF(34&lt;=$C55,MIN(IF($E55=1,$F55-$I55,$H55)*INDEX(Rates!$C$2:$AP$60,MATCH($B55,Rates!$A$2:$A$60,0),34),Limits!$B$9*Assets!$S55),MIN(Limits!$B$9*Assets!$S55,MAX(0,$F55-SUM($I55:AO55)))),IF($E55=1,$F55-$I55,$H55)*INDEX(Rates!$C$2:$AP$60,MATCH($B55,Rates!$A$2:$A$60,0),34)))</f>
      </c>
      <c r="AQ55" s="2">
        <f>IF($B55="",0,IF($D55=1,IF(35&lt;=$C55,MIN(IF($E55=1,$F55-$I55,$H55)*INDEX(Rates!$C$2:$AP$60,MATCH($B55,Rates!$A$2:$A$60,0),35),Limits!$B$9*Assets!$S55),MIN(Limits!$B$9*Assets!$S55,MAX(0,$F55-SUM($I55:AP55)))),IF($E55=1,$F55-$I55,$H55)*INDEX(Rates!$C$2:$AP$60,MATCH($B55,Rates!$A$2:$A$60,0),35)))</f>
      </c>
      <c r="AR55" s="2">
        <f>IF($B55="",0,IF($D55=1,IF(36&lt;=$C55,MIN(IF($E55=1,$F55-$I55,$H55)*INDEX(Rates!$C$2:$AP$60,MATCH($B55,Rates!$A$2:$A$60,0),36),Limits!$B$9*Assets!$S55),MIN(Limits!$B$9*Assets!$S55,MAX(0,$F55-SUM($I55:AQ55)))),IF($E55=1,$F55-$I55,$H55)*INDEX(Rates!$C$2:$AP$60,MATCH($B55,Rates!$A$2:$A$60,0),36)))</f>
      </c>
      <c r="AS55" s="2">
        <f>IF($B55="",0,IF($D55=1,IF(37&lt;=$C55,MIN(IF($E55=1,$F55-$I55,$H55)*INDEX(Rates!$C$2:$AP$60,MATCH($B55,Rates!$A$2:$A$60,0),37),Limits!$B$9*Assets!$S55),MIN(Limits!$B$9*Assets!$S55,MAX(0,$F55-SUM($I55:AR55)))),IF($E55=1,$F55-$I55,$H55)*INDEX(Rates!$C$2:$AP$60,MATCH($B55,Rates!$A$2:$A$60,0),37)))</f>
      </c>
      <c r="AT55" s="2">
        <f>IF($B55="",0,IF($D55=1,IF(38&lt;=$C55,MIN(IF($E55=1,$F55-$I55,$H55)*INDEX(Rates!$C$2:$AP$60,MATCH($B55,Rates!$A$2:$A$60,0),38),Limits!$B$9*Assets!$S55),MIN(Limits!$B$9*Assets!$S55,MAX(0,$F55-SUM($I55:AS55)))),IF($E55=1,$F55-$I55,$H55)*INDEX(Rates!$C$2:$AP$60,MATCH($B55,Rates!$A$2:$A$60,0),38)))</f>
      </c>
      <c r="AU55" s="2">
        <f>IF($B55="",0,IF($D55=1,IF(39&lt;=$C55,MIN(IF($E55=1,$F55-$I55,$H55)*INDEX(Rates!$C$2:$AP$60,MATCH($B55,Rates!$A$2:$A$60,0),39),Limits!$B$9*Assets!$S55),MIN(Limits!$B$9*Assets!$S55,MAX(0,$F55-SUM($I55:AT55)))),IF($E55=1,$F55-$I55,$H55)*INDEX(Rates!$C$2:$AP$60,MATCH($B55,Rates!$A$2:$A$60,0),39)))</f>
      </c>
      <c r="AV55" s="2">
        <f>IF($B55="",0,IF($D55=1,IF(40&lt;=$C55,MIN(IF($E55=1,$F55-$I55,$H55)*INDEX(Rates!$C$2:$AP$60,MATCH($B55,Rates!$A$2:$A$60,0),40),Limits!$B$9*Assets!$S55),MIN(Limits!$B$9*Assets!$S55,MAX(0,$F55-SUM($I55:AU55)))),IF($E55=1,$F55-$I55,$H55)*INDEX(Rates!$C$2:$AP$60,MATCH($B55,Rates!$A$2:$A$60,0),40)))</f>
      </c>
    </row>
    <row r="56" spans="1:48" x14ac:dyDescent="0.25">
      <c r="A56">
        <f>IF(Assets!A56="","",Assets!A56)</f>
      </c>
      <c r="B56">
        <f>Assets!AD56</f>
      </c>
      <c r="C56">
        <f>IF(B56="",0,INDEX(Rates!$B$2:$B$60,MATCH(B56,Rates!$A$2:$A$60,0)))</f>
      </c>
      <c r="D56">
        <f>Assets!X56</f>
      </c>
      <c r="E56">
        <f>IF(AND(D56=1,Assets!J56=1,Assets!K56=0),1,0)</f>
      </c>
      <c r="F56">
        <f>Assets!T56</f>
      </c>
      <c r="G56">
        <f>Assets!AF56+Assets!L56</f>
      </c>
      <c r="H56">
        <f>Assets!M56</f>
      </c>
      <c r="I56" s="2">
        <f>IF($B56="",0,IF($D56=1,IF(1&lt;=$C56,MIN($G56+$H56*INDEX(Rates!$C$2:$AP$60,MATCH($B56,Rates!$A$2:$A$60,0),1),Assets!$Z56),MIN($G56+$H56*INDEX(Rates!$C$2:$AP$60,MATCH($B56,Rates!$A$2:$A$60,0),1),Assets!$Z56)),$G56+$H56*INDEX(Rates!$C$2:$AP$60,MATCH($B56,Rates!$A$2:$A$60,0),1)))</f>
      </c>
      <c r="J56" s="2">
        <f>IF($B56="",0,IF($D56=1,IF(2&lt;=$C56,MIN(IF($E56=1,$F56-$I56,$H56)*INDEX(Rates!$C$2:$AP$60,MATCH($B56,Rates!$A$2:$A$60,0),2),Limits!$B$7*Assets!$S56),MIN(Limits!$B$9*Assets!$S56,MAX(0,$F56-SUM($I56:I56)))),IF($E56=1,$F56-$I56,$H56)*INDEX(Rates!$C$2:$AP$60,MATCH($B56,Rates!$A$2:$A$60,0),2)))</f>
      </c>
      <c r="K56" s="2">
        <f>IF($B56="",0,IF($D56=1,IF(3&lt;=$C56,MIN(IF($E56=1,$F56-$I56,$H56)*INDEX(Rates!$C$2:$AP$60,MATCH($B56,Rates!$A$2:$A$60,0),3),Limits!$B$8*Assets!$S56),MIN(Limits!$B$9*Assets!$S56,MAX(0,$F56-SUM($I56:J56)))),IF($E56=1,$F56-$I56,$H56)*INDEX(Rates!$C$2:$AP$60,MATCH($B56,Rates!$A$2:$A$60,0),3)))</f>
      </c>
      <c r="L56" s="2">
        <f>IF($B56="",0,IF($D56=1,IF(4&lt;=$C56,MIN(IF($E56=1,$F56-$I56,$H56)*INDEX(Rates!$C$2:$AP$60,MATCH($B56,Rates!$A$2:$A$60,0),4),Limits!$B$9*Assets!$S56),MIN(Limits!$B$9*Assets!$S56,MAX(0,$F56-SUM($I56:K56)))),IF($E56=1,$F56-$I56,$H56)*INDEX(Rates!$C$2:$AP$60,MATCH($B56,Rates!$A$2:$A$60,0),4)))</f>
      </c>
      <c r="M56" s="2">
        <f>IF($B56="",0,IF($D56=1,IF(5&lt;=$C56,MIN(IF($E56=1,$F56-$I56,$H56)*INDEX(Rates!$C$2:$AP$60,MATCH($B56,Rates!$A$2:$A$60,0),5),Limits!$B$9*Assets!$S56),MIN(Limits!$B$9*Assets!$S56,MAX(0,$F56-SUM($I56:L56)))),IF($E56=1,$F56-$I56,$H56)*INDEX(Rates!$C$2:$AP$60,MATCH($B56,Rates!$A$2:$A$60,0),5)))</f>
      </c>
      <c r="N56" s="2">
        <f>IF($B56="",0,IF($D56=1,IF(6&lt;=$C56,MIN(IF($E56=1,$F56-$I56,$H56)*INDEX(Rates!$C$2:$AP$60,MATCH($B56,Rates!$A$2:$A$60,0),6),Limits!$B$9*Assets!$S56),MIN(Limits!$B$9*Assets!$S56,MAX(0,$F56-SUM($I56:M56)))),IF($E56=1,$F56-$I56,$H56)*INDEX(Rates!$C$2:$AP$60,MATCH($B56,Rates!$A$2:$A$60,0),6)))</f>
      </c>
      <c r="O56" s="2">
        <f>IF($B56="",0,IF($D56=1,IF(7&lt;=$C56,MIN(IF($E56=1,$F56-$I56,$H56)*INDEX(Rates!$C$2:$AP$60,MATCH($B56,Rates!$A$2:$A$60,0),7),Limits!$B$9*Assets!$S56),MIN(Limits!$B$9*Assets!$S56,MAX(0,$F56-SUM($I56:N56)))),IF($E56=1,$F56-$I56,$H56)*INDEX(Rates!$C$2:$AP$60,MATCH($B56,Rates!$A$2:$A$60,0),7)))</f>
      </c>
      <c r="P56" s="2">
        <f>IF($B56="",0,IF($D56=1,IF(8&lt;=$C56,MIN(IF($E56=1,$F56-$I56,$H56)*INDEX(Rates!$C$2:$AP$60,MATCH($B56,Rates!$A$2:$A$60,0),8),Limits!$B$9*Assets!$S56),MIN(Limits!$B$9*Assets!$S56,MAX(0,$F56-SUM($I56:O56)))),IF($E56=1,$F56-$I56,$H56)*INDEX(Rates!$C$2:$AP$60,MATCH($B56,Rates!$A$2:$A$60,0),8)))</f>
      </c>
      <c r="Q56" s="2">
        <f>IF($B56="",0,IF($D56=1,IF(9&lt;=$C56,MIN(IF($E56=1,$F56-$I56,$H56)*INDEX(Rates!$C$2:$AP$60,MATCH($B56,Rates!$A$2:$A$60,0),9),Limits!$B$9*Assets!$S56),MIN(Limits!$B$9*Assets!$S56,MAX(0,$F56-SUM($I56:P56)))),IF($E56=1,$F56-$I56,$H56)*INDEX(Rates!$C$2:$AP$60,MATCH($B56,Rates!$A$2:$A$60,0),9)))</f>
      </c>
      <c r="R56" s="2">
        <f>IF($B56="",0,IF($D56=1,IF(10&lt;=$C56,MIN(IF($E56=1,$F56-$I56,$H56)*INDEX(Rates!$C$2:$AP$60,MATCH($B56,Rates!$A$2:$A$60,0),10),Limits!$B$9*Assets!$S56),MIN(Limits!$B$9*Assets!$S56,MAX(0,$F56-SUM($I56:Q56)))),IF($E56=1,$F56-$I56,$H56)*INDEX(Rates!$C$2:$AP$60,MATCH($B56,Rates!$A$2:$A$60,0),10)))</f>
      </c>
      <c r="S56" s="2">
        <f>IF($B56="",0,IF($D56=1,IF(11&lt;=$C56,MIN(IF($E56=1,$F56-$I56,$H56)*INDEX(Rates!$C$2:$AP$60,MATCH($B56,Rates!$A$2:$A$60,0),11),Limits!$B$9*Assets!$S56),MIN(Limits!$B$9*Assets!$S56,MAX(0,$F56-SUM($I56:R56)))),IF($E56=1,$F56-$I56,$H56)*INDEX(Rates!$C$2:$AP$60,MATCH($B56,Rates!$A$2:$A$60,0),11)))</f>
      </c>
      <c r="T56" s="2">
        <f>IF($B56="",0,IF($D56=1,IF(12&lt;=$C56,MIN(IF($E56=1,$F56-$I56,$H56)*INDEX(Rates!$C$2:$AP$60,MATCH($B56,Rates!$A$2:$A$60,0),12),Limits!$B$9*Assets!$S56),MIN(Limits!$B$9*Assets!$S56,MAX(0,$F56-SUM($I56:S56)))),IF($E56=1,$F56-$I56,$H56)*INDEX(Rates!$C$2:$AP$60,MATCH($B56,Rates!$A$2:$A$60,0),12)))</f>
      </c>
      <c r="U56" s="2">
        <f>IF($B56="",0,IF($D56=1,IF(13&lt;=$C56,MIN(IF($E56=1,$F56-$I56,$H56)*INDEX(Rates!$C$2:$AP$60,MATCH($B56,Rates!$A$2:$A$60,0),13),Limits!$B$9*Assets!$S56),MIN(Limits!$B$9*Assets!$S56,MAX(0,$F56-SUM($I56:T56)))),IF($E56=1,$F56-$I56,$H56)*INDEX(Rates!$C$2:$AP$60,MATCH($B56,Rates!$A$2:$A$60,0),13)))</f>
      </c>
      <c r="V56" s="2">
        <f>IF($B56="",0,IF($D56=1,IF(14&lt;=$C56,MIN(IF($E56=1,$F56-$I56,$H56)*INDEX(Rates!$C$2:$AP$60,MATCH($B56,Rates!$A$2:$A$60,0),14),Limits!$B$9*Assets!$S56),MIN(Limits!$B$9*Assets!$S56,MAX(0,$F56-SUM($I56:U56)))),IF($E56=1,$F56-$I56,$H56)*INDEX(Rates!$C$2:$AP$60,MATCH($B56,Rates!$A$2:$A$60,0),14)))</f>
      </c>
      <c r="W56" s="2">
        <f>IF($B56="",0,IF($D56=1,IF(15&lt;=$C56,MIN(IF($E56=1,$F56-$I56,$H56)*INDEX(Rates!$C$2:$AP$60,MATCH($B56,Rates!$A$2:$A$60,0),15),Limits!$B$9*Assets!$S56),MIN(Limits!$B$9*Assets!$S56,MAX(0,$F56-SUM($I56:V56)))),IF($E56=1,$F56-$I56,$H56)*INDEX(Rates!$C$2:$AP$60,MATCH($B56,Rates!$A$2:$A$60,0),15)))</f>
      </c>
      <c r="X56" s="2">
        <f>IF($B56="",0,IF($D56=1,IF(16&lt;=$C56,MIN(IF($E56=1,$F56-$I56,$H56)*INDEX(Rates!$C$2:$AP$60,MATCH($B56,Rates!$A$2:$A$60,0),16),Limits!$B$9*Assets!$S56),MIN(Limits!$B$9*Assets!$S56,MAX(0,$F56-SUM($I56:W56)))),IF($E56=1,$F56-$I56,$H56)*INDEX(Rates!$C$2:$AP$60,MATCH($B56,Rates!$A$2:$A$60,0),16)))</f>
      </c>
      <c r="Y56" s="2">
        <f>IF($B56="",0,IF($D56=1,IF(17&lt;=$C56,MIN(IF($E56=1,$F56-$I56,$H56)*INDEX(Rates!$C$2:$AP$60,MATCH($B56,Rates!$A$2:$A$60,0),17),Limits!$B$9*Assets!$S56),MIN(Limits!$B$9*Assets!$S56,MAX(0,$F56-SUM($I56:X56)))),IF($E56=1,$F56-$I56,$H56)*INDEX(Rates!$C$2:$AP$60,MATCH($B56,Rates!$A$2:$A$60,0),17)))</f>
      </c>
      <c r="Z56" s="2">
        <f>IF($B56="",0,IF($D56=1,IF(18&lt;=$C56,MIN(IF($E56=1,$F56-$I56,$H56)*INDEX(Rates!$C$2:$AP$60,MATCH($B56,Rates!$A$2:$A$60,0),18),Limits!$B$9*Assets!$S56),MIN(Limits!$B$9*Assets!$S56,MAX(0,$F56-SUM($I56:Y56)))),IF($E56=1,$F56-$I56,$H56)*INDEX(Rates!$C$2:$AP$60,MATCH($B56,Rates!$A$2:$A$60,0),18)))</f>
      </c>
      <c r="AA56" s="2">
        <f>IF($B56="",0,IF($D56=1,IF(19&lt;=$C56,MIN(IF($E56=1,$F56-$I56,$H56)*INDEX(Rates!$C$2:$AP$60,MATCH($B56,Rates!$A$2:$A$60,0),19),Limits!$B$9*Assets!$S56),MIN(Limits!$B$9*Assets!$S56,MAX(0,$F56-SUM($I56:Z56)))),IF($E56=1,$F56-$I56,$H56)*INDEX(Rates!$C$2:$AP$60,MATCH($B56,Rates!$A$2:$A$60,0),19)))</f>
      </c>
      <c r="AB56" s="2">
        <f>IF($B56="",0,IF($D56=1,IF(20&lt;=$C56,MIN(IF($E56=1,$F56-$I56,$H56)*INDEX(Rates!$C$2:$AP$60,MATCH($B56,Rates!$A$2:$A$60,0),20),Limits!$B$9*Assets!$S56),MIN(Limits!$B$9*Assets!$S56,MAX(0,$F56-SUM($I56:AA56)))),IF($E56=1,$F56-$I56,$H56)*INDEX(Rates!$C$2:$AP$60,MATCH($B56,Rates!$A$2:$A$60,0),20)))</f>
      </c>
      <c r="AC56" s="2">
        <f>IF($B56="",0,IF($D56=1,IF(21&lt;=$C56,MIN(IF($E56=1,$F56-$I56,$H56)*INDEX(Rates!$C$2:$AP$60,MATCH($B56,Rates!$A$2:$A$60,0),21),Limits!$B$9*Assets!$S56),MIN(Limits!$B$9*Assets!$S56,MAX(0,$F56-SUM($I56:AB56)))),IF($E56=1,$F56-$I56,$H56)*INDEX(Rates!$C$2:$AP$60,MATCH($B56,Rates!$A$2:$A$60,0),21)))</f>
      </c>
      <c r="AD56" s="2">
        <f>IF($B56="",0,IF($D56=1,IF(22&lt;=$C56,MIN(IF($E56=1,$F56-$I56,$H56)*INDEX(Rates!$C$2:$AP$60,MATCH($B56,Rates!$A$2:$A$60,0),22),Limits!$B$9*Assets!$S56),MIN(Limits!$B$9*Assets!$S56,MAX(0,$F56-SUM($I56:AC56)))),IF($E56=1,$F56-$I56,$H56)*INDEX(Rates!$C$2:$AP$60,MATCH($B56,Rates!$A$2:$A$60,0),22)))</f>
      </c>
      <c r="AE56" s="2">
        <f>IF($B56="",0,IF($D56=1,IF(23&lt;=$C56,MIN(IF($E56=1,$F56-$I56,$H56)*INDEX(Rates!$C$2:$AP$60,MATCH($B56,Rates!$A$2:$A$60,0),23),Limits!$B$9*Assets!$S56),MIN(Limits!$B$9*Assets!$S56,MAX(0,$F56-SUM($I56:AD56)))),IF($E56=1,$F56-$I56,$H56)*INDEX(Rates!$C$2:$AP$60,MATCH($B56,Rates!$A$2:$A$60,0),23)))</f>
      </c>
      <c r="AF56" s="2">
        <f>IF($B56="",0,IF($D56=1,IF(24&lt;=$C56,MIN(IF($E56=1,$F56-$I56,$H56)*INDEX(Rates!$C$2:$AP$60,MATCH($B56,Rates!$A$2:$A$60,0),24),Limits!$B$9*Assets!$S56),MIN(Limits!$B$9*Assets!$S56,MAX(0,$F56-SUM($I56:AE56)))),IF($E56=1,$F56-$I56,$H56)*INDEX(Rates!$C$2:$AP$60,MATCH($B56,Rates!$A$2:$A$60,0),24)))</f>
      </c>
      <c r="AG56" s="2">
        <f>IF($B56="",0,IF($D56=1,IF(25&lt;=$C56,MIN(IF($E56=1,$F56-$I56,$H56)*INDEX(Rates!$C$2:$AP$60,MATCH($B56,Rates!$A$2:$A$60,0),25),Limits!$B$9*Assets!$S56),MIN(Limits!$B$9*Assets!$S56,MAX(0,$F56-SUM($I56:AF56)))),IF($E56=1,$F56-$I56,$H56)*INDEX(Rates!$C$2:$AP$60,MATCH($B56,Rates!$A$2:$A$60,0),25)))</f>
      </c>
      <c r="AH56" s="2">
        <f>IF($B56="",0,IF($D56=1,IF(26&lt;=$C56,MIN(IF($E56=1,$F56-$I56,$H56)*INDEX(Rates!$C$2:$AP$60,MATCH($B56,Rates!$A$2:$A$60,0),26),Limits!$B$9*Assets!$S56),MIN(Limits!$B$9*Assets!$S56,MAX(0,$F56-SUM($I56:AG56)))),IF($E56=1,$F56-$I56,$H56)*INDEX(Rates!$C$2:$AP$60,MATCH($B56,Rates!$A$2:$A$60,0),26)))</f>
      </c>
      <c r="AI56" s="2">
        <f>IF($B56="",0,IF($D56=1,IF(27&lt;=$C56,MIN(IF($E56=1,$F56-$I56,$H56)*INDEX(Rates!$C$2:$AP$60,MATCH($B56,Rates!$A$2:$A$60,0),27),Limits!$B$9*Assets!$S56),MIN(Limits!$B$9*Assets!$S56,MAX(0,$F56-SUM($I56:AH56)))),IF($E56=1,$F56-$I56,$H56)*INDEX(Rates!$C$2:$AP$60,MATCH($B56,Rates!$A$2:$A$60,0),27)))</f>
      </c>
      <c r="AJ56" s="2">
        <f>IF($B56="",0,IF($D56=1,IF(28&lt;=$C56,MIN(IF($E56=1,$F56-$I56,$H56)*INDEX(Rates!$C$2:$AP$60,MATCH($B56,Rates!$A$2:$A$60,0),28),Limits!$B$9*Assets!$S56),MIN(Limits!$B$9*Assets!$S56,MAX(0,$F56-SUM($I56:AI56)))),IF($E56=1,$F56-$I56,$H56)*INDEX(Rates!$C$2:$AP$60,MATCH($B56,Rates!$A$2:$A$60,0),28)))</f>
      </c>
      <c r="AK56" s="2">
        <f>IF($B56="",0,IF($D56=1,IF(29&lt;=$C56,MIN(IF($E56=1,$F56-$I56,$H56)*INDEX(Rates!$C$2:$AP$60,MATCH($B56,Rates!$A$2:$A$60,0),29),Limits!$B$9*Assets!$S56),MIN(Limits!$B$9*Assets!$S56,MAX(0,$F56-SUM($I56:AJ56)))),IF($E56=1,$F56-$I56,$H56)*INDEX(Rates!$C$2:$AP$60,MATCH($B56,Rates!$A$2:$A$60,0),29)))</f>
      </c>
      <c r="AL56" s="2">
        <f>IF($B56="",0,IF($D56=1,IF(30&lt;=$C56,MIN(IF($E56=1,$F56-$I56,$H56)*INDEX(Rates!$C$2:$AP$60,MATCH($B56,Rates!$A$2:$A$60,0),30),Limits!$B$9*Assets!$S56),MIN(Limits!$B$9*Assets!$S56,MAX(0,$F56-SUM($I56:AK56)))),IF($E56=1,$F56-$I56,$H56)*INDEX(Rates!$C$2:$AP$60,MATCH($B56,Rates!$A$2:$A$60,0),30)))</f>
      </c>
      <c r="AM56" s="2">
        <f>IF($B56="",0,IF($D56=1,IF(31&lt;=$C56,MIN(IF($E56=1,$F56-$I56,$H56)*INDEX(Rates!$C$2:$AP$60,MATCH($B56,Rates!$A$2:$A$60,0),31),Limits!$B$9*Assets!$S56),MIN(Limits!$B$9*Assets!$S56,MAX(0,$F56-SUM($I56:AL56)))),IF($E56=1,$F56-$I56,$H56)*INDEX(Rates!$C$2:$AP$60,MATCH($B56,Rates!$A$2:$A$60,0),31)))</f>
      </c>
      <c r="AN56" s="2">
        <f>IF($B56="",0,IF($D56=1,IF(32&lt;=$C56,MIN(IF($E56=1,$F56-$I56,$H56)*INDEX(Rates!$C$2:$AP$60,MATCH($B56,Rates!$A$2:$A$60,0),32),Limits!$B$9*Assets!$S56),MIN(Limits!$B$9*Assets!$S56,MAX(0,$F56-SUM($I56:AM56)))),IF($E56=1,$F56-$I56,$H56)*INDEX(Rates!$C$2:$AP$60,MATCH($B56,Rates!$A$2:$A$60,0),32)))</f>
      </c>
      <c r="AO56" s="2">
        <f>IF($B56="",0,IF($D56=1,IF(33&lt;=$C56,MIN(IF($E56=1,$F56-$I56,$H56)*INDEX(Rates!$C$2:$AP$60,MATCH($B56,Rates!$A$2:$A$60,0),33),Limits!$B$9*Assets!$S56),MIN(Limits!$B$9*Assets!$S56,MAX(0,$F56-SUM($I56:AN56)))),IF($E56=1,$F56-$I56,$H56)*INDEX(Rates!$C$2:$AP$60,MATCH($B56,Rates!$A$2:$A$60,0),33)))</f>
      </c>
      <c r="AP56" s="2">
        <f>IF($B56="",0,IF($D56=1,IF(34&lt;=$C56,MIN(IF($E56=1,$F56-$I56,$H56)*INDEX(Rates!$C$2:$AP$60,MATCH($B56,Rates!$A$2:$A$60,0),34),Limits!$B$9*Assets!$S56),MIN(Limits!$B$9*Assets!$S56,MAX(0,$F56-SUM($I56:AO56)))),IF($E56=1,$F56-$I56,$H56)*INDEX(Rates!$C$2:$AP$60,MATCH($B56,Rates!$A$2:$A$60,0),34)))</f>
      </c>
      <c r="AQ56" s="2">
        <f>IF($B56="",0,IF($D56=1,IF(35&lt;=$C56,MIN(IF($E56=1,$F56-$I56,$H56)*INDEX(Rates!$C$2:$AP$60,MATCH($B56,Rates!$A$2:$A$60,0),35),Limits!$B$9*Assets!$S56),MIN(Limits!$B$9*Assets!$S56,MAX(0,$F56-SUM($I56:AP56)))),IF($E56=1,$F56-$I56,$H56)*INDEX(Rates!$C$2:$AP$60,MATCH($B56,Rates!$A$2:$A$60,0),35)))</f>
      </c>
      <c r="AR56" s="2">
        <f>IF($B56="",0,IF($D56=1,IF(36&lt;=$C56,MIN(IF($E56=1,$F56-$I56,$H56)*INDEX(Rates!$C$2:$AP$60,MATCH($B56,Rates!$A$2:$A$60,0),36),Limits!$B$9*Assets!$S56),MIN(Limits!$B$9*Assets!$S56,MAX(0,$F56-SUM($I56:AQ56)))),IF($E56=1,$F56-$I56,$H56)*INDEX(Rates!$C$2:$AP$60,MATCH($B56,Rates!$A$2:$A$60,0),36)))</f>
      </c>
      <c r="AS56" s="2">
        <f>IF($B56="",0,IF($D56=1,IF(37&lt;=$C56,MIN(IF($E56=1,$F56-$I56,$H56)*INDEX(Rates!$C$2:$AP$60,MATCH($B56,Rates!$A$2:$A$60,0),37),Limits!$B$9*Assets!$S56),MIN(Limits!$B$9*Assets!$S56,MAX(0,$F56-SUM($I56:AR56)))),IF($E56=1,$F56-$I56,$H56)*INDEX(Rates!$C$2:$AP$60,MATCH($B56,Rates!$A$2:$A$60,0),37)))</f>
      </c>
      <c r="AT56" s="2">
        <f>IF($B56="",0,IF($D56=1,IF(38&lt;=$C56,MIN(IF($E56=1,$F56-$I56,$H56)*INDEX(Rates!$C$2:$AP$60,MATCH($B56,Rates!$A$2:$A$60,0),38),Limits!$B$9*Assets!$S56),MIN(Limits!$B$9*Assets!$S56,MAX(0,$F56-SUM($I56:AS56)))),IF($E56=1,$F56-$I56,$H56)*INDEX(Rates!$C$2:$AP$60,MATCH($B56,Rates!$A$2:$A$60,0),38)))</f>
      </c>
      <c r="AU56" s="2">
        <f>IF($B56="",0,IF($D56=1,IF(39&lt;=$C56,MIN(IF($E56=1,$F56-$I56,$H56)*INDEX(Rates!$C$2:$AP$60,MATCH($B56,Rates!$A$2:$A$60,0),39),Limits!$B$9*Assets!$S56),MIN(Limits!$B$9*Assets!$S56,MAX(0,$F56-SUM($I56:AT56)))),IF($E56=1,$F56-$I56,$H56)*INDEX(Rates!$C$2:$AP$60,MATCH($B56,Rates!$A$2:$A$60,0),39)))</f>
      </c>
      <c r="AV56" s="2">
        <f>IF($B56="",0,IF($D56=1,IF(40&lt;=$C56,MIN(IF($E56=1,$F56-$I56,$H56)*INDEX(Rates!$C$2:$AP$60,MATCH($B56,Rates!$A$2:$A$60,0),40),Limits!$B$9*Assets!$S56),MIN(Limits!$B$9*Assets!$S56,MAX(0,$F56-SUM($I56:AU56)))),IF($E56=1,$F56-$I56,$H56)*INDEX(Rates!$C$2:$AP$60,MATCH($B56,Rates!$A$2:$A$60,0),40)))</f>
      </c>
    </row>
    <row r="57" spans="1:48" x14ac:dyDescent="0.25">
      <c r="A57">
        <f>IF(Assets!A57="","",Assets!A57)</f>
      </c>
      <c r="B57">
        <f>Assets!AD57</f>
      </c>
      <c r="C57">
        <f>IF(B57="",0,INDEX(Rates!$B$2:$B$60,MATCH(B57,Rates!$A$2:$A$60,0)))</f>
      </c>
      <c r="D57">
        <f>Assets!X57</f>
      </c>
      <c r="E57">
        <f>IF(AND(D57=1,Assets!J57=1,Assets!K57=0),1,0)</f>
      </c>
      <c r="F57">
        <f>Assets!T57</f>
      </c>
      <c r="G57">
        <f>Assets!AF57+Assets!L57</f>
      </c>
      <c r="H57">
        <f>Assets!M57</f>
      </c>
      <c r="I57" s="2">
        <f>IF($B57="",0,IF($D57=1,IF(1&lt;=$C57,MIN($G57+$H57*INDEX(Rates!$C$2:$AP$60,MATCH($B57,Rates!$A$2:$A$60,0),1),Assets!$Z57),MIN($G57+$H57*INDEX(Rates!$C$2:$AP$60,MATCH($B57,Rates!$A$2:$A$60,0),1),Assets!$Z57)),$G57+$H57*INDEX(Rates!$C$2:$AP$60,MATCH($B57,Rates!$A$2:$A$60,0),1)))</f>
      </c>
      <c r="J57" s="2">
        <f>IF($B57="",0,IF($D57=1,IF(2&lt;=$C57,MIN(IF($E57=1,$F57-$I57,$H57)*INDEX(Rates!$C$2:$AP$60,MATCH($B57,Rates!$A$2:$A$60,0),2),Limits!$B$7*Assets!$S57),MIN(Limits!$B$9*Assets!$S57,MAX(0,$F57-SUM($I57:I57)))),IF($E57=1,$F57-$I57,$H57)*INDEX(Rates!$C$2:$AP$60,MATCH($B57,Rates!$A$2:$A$60,0),2)))</f>
      </c>
      <c r="K57" s="2">
        <f>IF($B57="",0,IF($D57=1,IF(3&lt;=$C57,MIN(IF($E57=1,$F57-$I57,$H57)*INDEX(Rates!$C$2:$AP$60,MATCH($B57,Rates!$A$2:$A$60,0),3),Limits!$B$8*Assets!$S57),MIN(Limits!$B$9*Assets!$S57,MAX(0,$F57-SUM($I57:J57)))),IF($E57=1,$F57-$I57,$H57)*INDEX(Rates!$C$2:$AP$60,MATCH($B57,Rates!$A$2:$A$60,0),3)))</f>
      </c>
      <c r="L57" s="2">
        <f>IF($B57="",0,IF($D57=1,IF(4&lt;=$C57,MIN(IF($E57=1,$F57-$I57,$H57)*INDEX(Rates!$C$2:$AP$60,MATCH($B57,Rates!$A$2:$A$60,0),4),Limits!$B$9*Assets!$S57),MIN(Limits!$B$9*Assets!$S57,MAX(0,$F57-SUM($I57:K57)))),IF($E57=1,$F57-$I57,$H57)*INDEX(Rates!$C$2:$AP$60,MATCH($B57,Rates!$A$2:$A$60,0),4)))</f>
      </c>
      <c r="M57" s="2">
        <f>IF($B57="",0,IF($D57=1,IF(5&lt;=$C57,MIN(IF($E57=1,$F57-$I57,$H57)*INDEX(Rates!$C$2:$AP$60,MATCH($B57,Rates!$A$2:$A$60,0),5),Limits!$B$9*Assets!$S57),MIN(Limits!$B$9*Assets!$S57,MAX(0,$F57-SUM($I57:L57)))),IF($E57=1,$F57-$I57,$H57)*INDEX(Rates!$C$2:$AP$60,MATCH($B57,Rates!$A$2:$A$60,0),5)))</f>
      </c>
      <c r="N57" s="2">
        <f>IF($B57="",0,IF($D57=1,IF(6&lt;=$C57,MIN(IF($E57=1,$F57-$I57,$H57)*INDEX(Rates!$C$2:$AP$60,MATCH($B57,Rates!$A$2:$A$60,0),6),Limits!$B$9*Assets!$S57),MIN(Limits!$B$9*Assets!$S57,MAX(0,$F57-SUM($I57:M57)))),IF($E57=1,$F57-$I57,$H57)*INDEX(Rates!$C$2:$AP$60,MATCH($B57,Rates!$A$2:$A$60,0),6)))</f>
      </c>
      <c r="O57" s="2">
        <f>IF($B57="",0,IF($D57=1,IF(7&lt;=$C57,MIN(IF($E57=1,$F57-$I57,$H57)*INDEX(Rates!$C$2:$AP$60,MATCH($B57,Rates!$A$2:$A$60,0),7),Limits!$B$9*Assets!$S57),MIN(Limits!$B$9*Assets!$S57,MAX(0,$F57-SUM($I57:N57)))),IF($E57=1,$F57-$I57,$H57)*INDEX(Rates!$C$2:$AP$60,MATCH($B57,Rates!$A$2:$A$60,0),7)))</f>
      </c>
      <c r="P57" s="2">
        <f>IF($B57="",0,IF($D57=1,IF(8&lt;=$C57,MIN(IF($E57=1,$F57-$I57,$H57)*INDEX(Rates!$C$2:$AP$60,MATCH($B57,Rates!$A$2:$A$60,0),8),Limits!$B$9*Assets!$S57),MIN(Limits!$B$9*Assets!$S57,MAX(0,$F57-SUM($I57:O57)))),IF($E57=1,$F57-$I57,$H57)*INDEX(Rates!$C$2:$AP$60,MATCH($B57,Rates!$A$2:$A$60,0),8)))</f>
      </c>
      <c r="Q57" s="2">
        <f>IF($B57="",0,IF($D57=1,IF(9&lt;=$C57,MIN(IF($E57=1,$F57-$I57,$H57)*INDEX(Rates!$C$2:$AP$60,MATCH($B57,Rates!$A$2:$A$60,0),9),Limits!$B$9*Assets!$S57),MIN(Limits!$B$9*Assets!$S57,MAX(0,$F57-SUM($I57:P57)))),IF($E57=1,$F57-$I57,$H57)*INDEX(Rates!$C$2:$AP$60,MATCH($B57,Rates!$A$2:$A$60,0),9)))</f>
      </c>
      <c r="R57" s="2">
        <f>IF($B57="",0,IF($D57=1,IF(10&lt;=$C57,MIN(IF($E57=1,$F57-$I57,$H57)*INDEX(Rates!$C$2:$AP$60,MATCH($B57,Rates!$A$2:$A$60,0),10),Limits!$B$9*Assets!$S57),MIN(Limits!$B$9*Assets!$S57,MAX(0,$F57-SUM($I57:Q57)))),IF($E57=1,$F57-$I57,$H57)*INDEX(Rates!$C$2:$AP$60,MATCH($B57,Rates!$A$2:$A$60,0),10)))</f>
      </c>
      <c r="S57" s="2">
        <f>IF($B57="",0,IF($D57=1,IF(11&lt;=$C57,MIN(IF($E57=1,$F57-$I57,$H57)*INDEX(Rates!$C$2:$AP$60,MATCH($B57,Rates!$A$2:$A$60,0),11),Limits!$B$9*Assets!$S57),MIN(Limits!$B$9*Assets!$S57,MAX(0,$F57-SUM($I57:R57)))),IF($E57=1,$F57-$I57,$H57)*INDEX(Rates!$C$2:$AP$60,MATCH($B57,Rates!$A$2:$A$60,0),11)))</f>
      </c>
      <c r="T57" s="2">
        <f>IF($B57="",0,IF($D57=1,IF(12&lt;=$C57,MIN(IF($E57=1,$F57-$I57,$H57)*INDEX(Rates!$C$2:$AP$60,MATCH($B57,Rates!$A$2:$A$60,0),12),Limits!$B$9*Assets!$S57),MIN(Limits!$B$9*Assets!$S57,MAX(0,$F57-SUM($I57:S57)))),IF($E57=1,$F57-$I57,$H57)*INDEX(Rates!$C$2:$AP$60,MATCH($B57,Rates!$A$2:$A$60,0),12)))</f>
      </c>
      <c r="U57" s="2">
        <f>IF($B57="",0,IF($D57=1,IF(13&lt;=$C57,MIN(IF($E57=1,$F57-$I57,$H57)*INDEX(Rates!$C$2:$AP$60,MATCH($B57,Rates!$A$2:$A$60,0),13),Limits!$B$9*Assets!$S57),MIN(Limits!$B$9*Assets!$S57,MAX(0,$F57-SUM($I57:T57)))),IF($E57=1,$F57-$I57,$H57)*INDEX(Rates!$C$2:$AP$60,MATCH($B57,Rates!$A$2:$A$60,0),13)))</f>
      </c>
      <c r="V57" s="2">
        <f>IF($B57="",0,IF($D57=1,IF(14&lt;=$C57,MIN(IF($E57=1,$F57-$I57,$H57)*INDEX(Rates!$C$2:$AP$60,MATCH($B57,Rates!$A$2:$A$60,0),14),Limits!$B$9*Assets!$S57),MIN(Limits!$B$9*Assets!$S57,MAX(0,$F57-SUM($I57:U57)))),IF($E57=1,$F57-$I57,$H57)*INDEX(Rates!$C$2:$AP$60,MATCH($B57,Rates!$A$2:$A$60,0),14)))</f>
      </c>
      <c r="W57" s="2">
        <f>IF($B57="",0,IF($D57=1,IF(15&lt;=$C57,MIN(IF($E57=1,$F57-$I57,$H57)*INDEX(Rates!$C$2:$AP$60,MATCH($B57,Rates!$A$2:$A$60,0),15),Limits!$B$9*Assets!$S57),MIN(Limits!$B$9*Assets!$S57,MAX(0,$F57-SUM($I57:V57)))),IF($E57=1,$F57-$I57,$H57)*INDEX(Rates!$C$2:$AP$60,MATCH($B57,Rates!$A$2:$A$60,0),15)))</f>
      </c>
      <c r="X57" s="2">
        <f>IF($B57="",0,IF($D57=1,IF(16&lt;=$C57,MIN(IF($E57=1,$F57-$I57,$H57)*INDEX(Rates!$C$2:$AP$60,MATCH($B57,Rates!$A$2:$A$60,0),16),Limits!$B$9*Assets!$S57),MIN(Limits!$B$9*Assets!$S57,MAX(0,$F57-SUM($I57:W57)))),IF($E57=1,$F57-$I57,$H57)*INDEX(Rates!$C$2:$AP$60,MATCH($B57,Rates!$A$2:$A$60,0),16)))</f>
      </c>
      <c r="Y57" s="2">
        <f>IF($B57="",0,IF($D57=1,IF(17&lt;=$C57,MIN(IF($E57=1,$F57-$I57,$H57)*INDEX(Rates!$C$2:$AP$60,MATCH($B57,Rates!$A$2:$A$60,0),17),Limits!$B$9*Assets!$S57),MIN(Limits!$B$9*Assets!$S57,MAX(0,$F57-SUM($I57:X57)))),IF($E57=1,$F57-$I57,$H57)*INDEX(Rates!$C$2:$AP$60,MATCH($B57,Rates!$A$2:$A$60,0),17)))</f>
      </c>
      <c r="Z57" s="2">
        <f>IF($B57="",0,IF($D57=1,IF(18&lt;=$C57,MIN(IF($E57=1,$F57-$I57,$H57)*INDEX(Rates!$C$2:$AP$60,MATCH($B57,Rates!$A$2:$A$60,0),18),Limits!$B$9*Assets!$S57),MIN(Limits!$B$9*Assets!$S57,MAX(0,$F57-SUM($I57:Y57)))),IF($E57=1,$F57-$I57,$H57)*INDEX(Rates!$C$2:$AP$60,MATCH($B57,Rates!$A$2:$A$60,0),18)))</f>
      </c>
      <c r="AA57" s="2">
        <f>IF($B57="",0,IF($D57=1,IF(19&lt;=$C57,MIN(IF($E57=1,$F57-$I57,$H57)*INDEX(Rates!$C$2:$AP$60,MATCH($B57,Rates!$A$2:$A$60,0),19),Limits!$B$9*Assets!$S57),MIN(Limits!$B$9*Assets!$S57,MAX(0,$F57-SUM($I57:Z57)))),IF($E57=1,$F57-$I57,$H57)*INDEX(Rates!$C$2:$AP$60,MATCH($B57,Rates!$A$2:$A$60,0),19)))</f>
      </c>
      <c r="AB57" s="2">
        <f>IF($B57="",0,IF($D57=1,IF(20&lt;=$C57,MIN(IF($E57=1,$F57-$I57,$H57)*INDEX(Rates!$C$2:$AP$60,MATCH($B57,Rates!$A$2:$A$60,0),20),Limits!$B$9*Assets!$S57),MIN(Limits!$B$9*Assets!$S57,MAX(0,$F57-SUM($I57:AA57)))),IF($E57=1,$F57-$I57,$H57)*INDEX(Rates!$C$2:$AP$60,MATCH($B57,Rates!$A$2:$A$60,0),20)))</f>
      </c>
      <c r="AC57" s="2">
        <f>IF($B57="",0,IF($D57=1,IF(21&lt;=$C57,MIN(IF($E57=1,$F57-$I57,$H57)*INDEX(Rates!$C$2:$AP$60,MATCH($B57,Rates!$A$2:$A$60,0),21),Limits!$B$9*Assets!$S57),MIN(Limits!$B$9*Assets!$S57,MAX(0,$F57-SUM($I57:AB57)))),IF($E57=1,$F57-$I57,$H57)*INDEX(Rates!$C$2:$AP$60,MATCH($B57,Rates!$A$2:$A$60,0),21)))</f>
      </c>
      <c r="AD57" s="2">
        <f>IF($B57="",0,IF($D57=1,IF(22&lt;=$C57,MIN(IF($E57=1,$F57-$I57,$H57)*INDEX(Rates!$C$2:$AP$60,MATCH($B57,Rates!$A$2:$A$60,0),22),Limits!$B$9*Assets!$S57),MIN(Limits!$B$9*Assets!$S57,MAX(0,$F57-SUM($I57:AC57)))),IF($E57=1,$F57-$I57,$H57)*INDEX(Rates!$C$2:$AP$60,MATCH($B57,Rates!$A$2:$A$60,0),22)))</f>
      </c>
      <c r="AE57" s="2">
        <f>IF($B57="",0,IF($D57=1,IF(23&lt;=$C57,MIN(IF($E57=1,$F57-$I57,$H57)*INDEX(Rates!$C$2:$AP$60,MATCH($B57,Rates!$A$2:$A$60,0),23),Limits!$B$9*Assets!$S57),MIN(Limits!$B$9*Assets!$S57,MAX(0,$F57-SUM($I57:AD57)))),IF($E57=1,$F57-$I57,$H57)*INDEX(Rates!$C$2:$AP$60,MATCH($B57,Rates!$A$2:$A$60,0),23)))</f>
      </c>
      <c r="AF57" s="2">
        <f>IF($B57="",0,IF($D57=1,IF(24&lt;=$C57,MIN(IF($E57=1,$F57-$I57,$H57)*INDEX(Rates!$C$2:$AP$60,MATCH($B57,Rates!$A$2:$A$60,0),24),Limits!$B$9*Assets!$S57),MIN(Limits!$B$9*Assets!$S57,MAX(0,$F57-SUM($I57:AE57)))),IF($E57=1,$F57-$I57,$H57)*INDEX(Rates!$C$2:$AP$60,MATCH($B57,Rates!$A$2:$A$60,0),24)))</f>
      </c>
      <c r="AG57" s="2">
        <f>IF($B57="",0,IF($D57=1,IF(25&lt;=$C57,MIN(IF($E57=1,$F57-$I57,$H57)*INDEX(Rates!$C$2:$AP$60,MATCH($B57,Rates!$A$2:$A$60,0),25),Limits!$B$9*Assets!$S57),MIN(Limits!$B$9*Assets!$S57,MAX(0,$F57-SUM($I57:AF57)))),IF($E57=1,$F57-$I57,$H57)*INDEX(Rates!$C$2:$AP$60,MATCH($B57,Rates!$A$2:$A$60,0),25)))</f>
      </c>
      <c r="AH57" s="2">
        <f>IF($B57="",0,IF($D57=1,IF(26&lt;=$C57,MIN(IF($E57=1,$F57-$I57,$H57)*INDEX(Rates!$C$2:$AP$60,MATCH($B57,Rates!$A$2:$A$60,0),26),Limits!$B$9*Assets!$S57),MIN(Limits!$B$9*Assets!$S57,MAX(0,$F57-SUM($I57:AG57)))),IF($E57=1,$F57-$I57,$H57)*INDEX(Rates!$C$2:$AP$60,MATCH($B57,Rates!$A$2:$A$60,0),26)))</f>
      </c>
      <c r="AI57" s="2">
        <f>IF($B57="",0,IF($D57=1,IF(27&lt;=$C57,MIN(IF($E57=1,$F57-$I57,$H57)*INDEX(Rates!$C$2:$AP$60,MATCH($B57,Rates!$A$2:$A$60,0),27),Limits!$B$9*Assets!$S57),MIN(Limits!$B$9*Assets!$S57,MAX(0,$F57-SUM($I57:AH57)))),IF($E57=1,$F57-$I57,$H57)*INDEX(Rates!$C$2:$AP$60,MATCH($B57,Rates!$A$2:$A$60,0),27)))</f>
      </c>
      <c r="AJ57" s="2">
        <f>IF($B57="",0,IF($D57=1,IF(28&lt;=$C57,MIN(IF($E57=1,$F57-$I57,$H57)*INDEX(Rates!$C$2:$AP$60,MATCH($B57,Rates!$A$2:$A$60,0),28),Limits!$B$9*Assets!$S57),MIN(Limits!$B$9*Assets!$S57,MAX(0,$F57-SUM($I57:AI57)))),IF($E57=1,$F57-$I57,$H57)*INDEX(Rates!$C$2:$AP$60,MATCH($B57,Rates!$A$2:$A$60,0),28)))</f>
      </c>
      <c r="AK57" s="2">
        <f>IF($B57="",0,IF($D57=1,IF(29&lt;=$C57,MIN(IF($E57=1,$F57-$I57,$H57)*INDEX(Rates!$C$2:$AP$60,MATCH($B57,Rates!$A$2:$A$60,0),29),Limits!$B$9*Assets!$S57),MIN(Limits!$B$9*Assets!$S57,MAX(0,$F57-SUM($I57:AJ57)))),IF($E57=1,$F57-$I57,$H57)*INDEX(Rates!$C$2:$AP$60,MATCH($B57,Rates!$A$2:$A$60,0),29)))</f>
      </c>
      <c r="AL57" s="2">
        <f>IF($B57="",0,IF($D57=1,IF(30&lt;=$C57,MIN(IF($E57=1,$F57-$I57,$H57)*INDEX(Rates!$C$2:$AP$60,MATCH($B57,Rates!$A$2:$A$60,0),30),Limits!$B$9*Assets!$S57),MIN(Limits!$B$9*Assets!$S57,MAX(0,$F57-SUM($I57:AK57)))),IF($E57=1,$F57-$I57,$H57)*INDEX(Rates!$C$2:$AP$60,MATCH($B57,Rates!$A$2:$A$60,0),30)))</f>
      </c>
      <c r="AM57" s="2">
        <f>IF($B57="",0,IF($D57=1,IF(31&lt;=$C57,MIN(IF($E57=1,$F57-$I57,$H57)*INDEX(Rates!$C$2:$AP$60,MATCH($B57,Rates!$A$2:$A$60,0),31),Limits!$B$9*Assets!$S57),MIN(Limits!$B$9*Assets!$S57,MAX(0,$F57-SUM($I57:AL57)))),IF($E57=1,$F57-$I57,$H57)*INDEX(Rates!$C$2:$AP$60,MATCH($B57,Rates!$A$2:$A$60,0),31)))</f>
      </c>
      <c r="AN57" s="2">
        <f>IF($B57="",0,IF($D57=1,IF(32&lt;=$C57,MIN(IF($E57=1,$F57-$I57,$H57)*INDEX(Rates!$C$2:$AP$60,MATCH($B57,Rates!$A$2:$A$60,0),32),Limits!$B$9*Assets!$S57),MIN(Limits!$B$9*Assets!$S57,MAX(0,$F57-SUM($I57:AM57)))),IF($E57=1,$F57-$I57,$H57)*INDEX(Rates!$C$2:$AP$60,MATCH($B57,Rates!$A$2:$A$60,0),32)))</f>
      </c>
      <c r="AO57" s="2">
        <f>IF($B57="",0,IF($D57=1,IF(33&lt;=$C57,MIN(IF($E57=1,$F57-$I57,$H57)*INDEX(Rates!$C$2:$AP$60,MATCH($B57,Rates!$A$2:$A$60,0),33),Limits!$B$9*Assets!$S57),MIN(Limits!$B$9*Assets!$S57,MAX(0,$F57-SUM($I57:AN57)))),IF($E57=1,$F57-$I57,$H57)*INDEX(Rates!$C$2:$AP$60,MATCH($B57,Rates!$A$2:$A$60,0),33)))</f>
      </c>
      <c r="AP57" s="2">
        <f>IF($B57="",0,IF($D57=1,IF(34&lt;=$C57,MIN(IF($E57=1,$F57-$I57,$H57)*INDEX(Rates!$C$2:$AP$60,MATCH($B57,Rates!$A$2:$A$60,0),34),Limits!$B$9*Assets!$S57),MIN(Limits!$B$9*Assets!$S57,MAX(0,$F57-SUM($I57:AO57)))),IF($E57=1,$F57-$I57,$H57)*INDEX(Rates!$C$2:$AP$60,MATCH($B57,Rates!$A$2:$A$60,0),34)))</f>
      </c>
      <c r="AQ57" s="2">
        <f>IF($B57="",0,IF($D57=1,IF(35&lt;=$C57,MIN(IF($E57=1,$F57-$I57,$H57)*INDEX(Rates!$C$2:$AP$60,MATCH($B57,Rates!$A$2:$A$60,0),35),Limits!$B$9*Assets!$S57),MIN(Limits!$B$9*Assets!$S57,MAX(0,$F57-SUM($I57:AP57)))),IF($E57=1,$F57-$I57,$H57)*INDEX(Rates!$C$2:$AP$60,MATCH($B57,Rates!$A$2:$A$60,0),35)))</f>
      </c>
      <c r="AR57" s="2">
        <f>IF($B57="",0,IF($D57=1,IF(36&lt;=$C57,MIN(IF($E57=1,$F57-$I57,$H57)*INDEX(Rates!$C$2:$AP$60,MATCH($B57,Rates!$A$2:$A$60,0),36),Limits!$B$9*Assets!$S57),MIN(Limits!$B$9*Assets!$S57,MAX(0,$F57-SUM($I57:AQ57)))),IF($E57=1,$F57-$I57,$H57)*INDEX(Rates!$C$2:$AP$60,MATCH($B57,Rates!$A$2:$A$60,0),36)))</f>
      </c>
      <c r="AS57" s="2">
        <f>IF($B57="",0,IF($D57=1,IF(37&lt;=$C57,MIN(IF($E57=1,$F57-$I57,$H57)*INDEX(Rates!$C$2:$AP$60,MATCH($B57,Rates!$A$2:$A$60,0),37),Limits!$B$9*Assets!$S57),MIN(Limits!$B$9*Assets!$S57,MAX(0,$F57-SUM($I57:AR57)))),IF($E57=1,$F57-$I57,$H57)*INDEX(Rates!$C$2:$AP$60,MATCH($B57,Rates!$A$2:$A$60,0),37)))</f>
      </c>
      <c r="AT57" s="2">
        <f>IF($B57="",0,IF($D57=1,IF(38&lt;=$C57,MIN(IF($E57=1,$F57-$I57,$H57)*INDEX(Rates!$C$2:$AP$60,MATCH($B57,Rates!$A$2:$A$60,0),38),Limits!$B$9*Assets!$S57),MIN(Limits!$B$9*Assets!$S57,MAX(0,$F57-SUM($I57:AS57)))),IF($E57=1,$F57-$I57,$H57)*INDEX(Rates!$C$2:$AP$60,MATCH($B57,Rates!$A$2:$A$60,0),38)))</f>
      </c>
      <c r="AU57" s="2">
        <f>IF($B57="",0,IF($D57=1,IF(39&lt;=$C57,MIN(IF($E57=1,$F57-$I57,$H57)*INDEX(Rates!$C$2:$AP$60,MATCH($B57,Rates!$A$2:$A$60,0),39),Limits!$B$9*Assets!$S57),MIN(Limits!$B$9*Assets!$S57,MAX(0,$F57-SUM($I57:AT57)))),IF($E57=1,$F57-$I57,$H57)*INDEX(Rates!$C$2:$AP$60,MATCH($B57,Rates!$A$2:$A$60,0),39)))</f>
      </c>
      <c r="AV57" s="2">
        <f>IF($B57="",0,IF($D57=1,IF(40&lt;=$C57,MIN(IF($E57=1,$F57-$I57,$H57)*INDEX(Rates!$C$2:$AP$60,MATCH($B57,Rates!$A$2:$A$60,0),40),Limits!$B$9*Assets!$S57),MIN(Limits!$B$9*Assets!$S57,MAX(0,$F57-SUM($I57:AU57)))),IF($E57=1,$F57-$I57,$H57)*INDEX(Rates!$C$2:$AP$60,MATCH($B57,Rates!$A$2:$A$60,0),40)))</f>
      </c>
    </row>
    <row r="58" spans="1:48" x14ac:dyDescent="0.25">
      <c r="A58">
        <f>IF(Assets!A58="","",Assets!A58)</f>
      </c>
      <c r="B58">
        <f>Assets!AD58</f>
      </c>
      <c r="C58">
        <f>IF(B58="",0,INDEX(Rates!$B$2:$B$60,MATCH(B58,Rates!$A$2:$A$60,0)))</f>
      </c>
      <c r="D58">
        <f>Assets!X58</f>
      </c>
      <c r="E58">
        <f>IF(AND(D58=1,Assets!J58=1,Assets!K58=0),1,0)</f>
      </c>
      <c r="F58">
        <f>Assets!T58</f>
      </c>
      <c r="G58">
        <f>Assets!AF58+Assets!L58</f>
      </c>
      <c r="H58">
        <f>Assets!M58</f>
      </c>
      <c r="I58" s="2">
        <f>IF($B58="",0,IF($D58=1,IF(1&lt;=$C58,MIN($G58+$H58*INDEX(Rates!$C$2:$AP$60,MATCH($B58,Rates!$A$2:$A$60,0),1),Assets!$Z58),MIN($G58+$H58*INDEX(Rates!$C$2:$AP$60,MATCH($B58,Rates!$A$2:$A$60,0),1),Assets!$Z58)),$G58+$H58*INDEX(Rates!$C$2:$AP$60,MATCH($B58,Rates!$A$2:$A$60,0),1)))</f>
      </c>
      <c r="J58" s="2">
        <f>IF($B58="",0,IF($D58=1,IF(2&lt;=$C58,MIN(IF($E58=1,$F58-$I58,$H58)*INDEX(Rates!$C$2:$AP$60,MATCH($B58,Rates!$A$2:$A$60,0),2),Limits!$B$7*Assets!$S58),MIN(Limits!$B$9*Assets!$S58,MAX(0,$F58-SUM($I58:I58)))),IF($E58=1,$F58-$I58,$H58)*INDEX(Rates!$C$2:$AP$60,MATCH($B58,Rates!$A$2:$A$60,0),2)))</f>
      </c>
      <c r="K58" s="2">
        <f>IF($B58="",0,IF($D58=1,IF(3&lt;=$C58,MIN(IF($E58=1,$F58-$I58,$H58)*INDEX(Rates!$C$2:$AP$60,MATCH($B58,Rates!$A$2:$A$60,0),3),Limits!$B$8*Assets!$S58),MIN(Limits!$B$9*Assets!$S58,MAX(0,$F58-SUM($I58:J58)))),IF($E58=1,$F58-$I58,$H58)*INDEX(Rates!$C$2:$AP$60,MATCH($B58,Rates!$A$2:$A$60,0),3)))</f>
      </c>
      <c r="L58" s="2">
        <f>IF($B58="",0,IF($D58=1,IF(4&lt;=$C58,MIN(IF($E58=1,$F58-$I58,$H58)*INDEX(Rates!$C$2:$AP$60,MATCH($B58,Rates!$A$2:$A$60,0),4),Limits!$B$9*Assets!$S58),MIN(Limits!$B$9*Assets!$S58,MAX(0,$F58-SUM($I58:K58)))),IF($E58=1,$F58-$I58,$H58)*INDEX(Rates!$C$2:$AP$60,MATCH($B58,Rates!$A$2:$A$60,0),4)))</f>
      </c>
      <c r="M58" s="2">
        <f>IF($B58="",0,IF($D58=1,IF(5&lt;=$C58,MIN(IF($E58=1,$F58-$I58,$H58)*INDEX(Rates!$C$2:$AP$60,MATCH($B58,Rates!$A$2:$A$60,0),5),Limits!$B$9*Assets!$S58),MIN(Limits!$B$9*Assets!$S58,MAX(0,$F58-SUM($I58:L58)))),IF($E58=1,$F58-$I58,$H58)*INDEX(Rates!$C$2:$AP$60,MATCH($B58,Rates!$A$2:$A$60,0),5)))</f>
      </c>
      <c r="N58" s="2">
        <f>IF($B58="",0,IF($D58=1,IF(6&lt;=$C58,MIN(IF($E58=1,$F58-$I58,$H58)*INDEX(Rates!$C$2:$AP$60,MATCH($B58,Rates!$A$2:$A$60,0),6),Limits!$B$9*Assets!$S58),MIN(Limits!$B$9*Assets!$S58,MAX(0,$F58-SUM($I58:M58)))),IF($E58=1,$F58-$I58,$H58)*INDEX(Rates!$C$2:$AP$60,MATCH($B58,Rates!$A$2:$A$60,0),6)))</f>
      </c>
      <c r="O58" s="2">
        <f>IF($B58="",0,IF($D58=1,IF(7&lt;=$C58,MIN(IF($E58=1,$F58-$I58,$H58)*INDEX(Rates!$C$2:$AP$60,MATCH($B58,Rates!$A$2:$A$60,0),7),Limits!$B$9*Assets!$S58),MIN(Limits!$B$9*Assets!$S58,MAX(0,$F58-SUM($I58:N58)))),IF($E58=1,$F58-$I58,$H58)*INDEX(Rates!$C$2:$AP$60,MATCH($B58,Rates!$A$2:$A$60,0),7)))</f>
      </c>
      <c r="P58" s="2">
        <f>IF($B58="",0,IF($D58=1,IF(8&lt;=$C58,MIN(IF($E58=1,$F58-$I58,$H58)*INDEX(Rates!$C$2:$AP$60,MATCH($B58,Rates!$A$2:$A$60,0),8),Limits!$B$9*Assets!$S58),MIN(Limits!$B$9*Assets!$S58,MAX(0,$F58-SUM($I58:O58)))),IF($E58=1,$F58-$I58,$H58)*INDEX(Rates!$C$2:$AP$60,MATCH($B58,Rates!$A$2:$A$60,0),8)))</f>
      </c>
      <c r="Q58" s="2">
        <f>IF($B58="",0,IF($D58=1,IF(9&lt;=$C58,MIN(IF($E58=1,$F58-$I58,$H58)*INDEX(Rates!$C$2:$AP$60,MATCH($B58,Rates!$A$2:$A$60,0),9),Limits!$B$9*Assets!$S58),MIN(Limits!$B$9*Assets!$S58,MAX(0,$F58-SUM($I58:P58)))),IF($E58=1,$F58-$I58,$H58)*INDEX(Rates!$C$2:$AP$60,MATCH($B58,Rates!$A$2:$A$60,0),9)))</f>
      </c>
      <c r="R58" s="2">
        <f>IF($B58="",0,IF($D58=1,IF(10&lt;=$C58,MIN(IF($E58=1,$F58-$I58,$H58)*INDEX(Rates!$C$2:$AP$60,MATCH($B58,Rates!$A$2:$A$60,0),10),Limits!$B$9*Assets!$S58),MIN(Limits!$B$9*Assets!$S58,MAX(0,$F58-SUM($I58:Q58)))),IF($E58=1,$F58-$I58,$H58)*INDEX(Rates!$C$2:$AP$60,MATCH($B58,Rates!$A$2:$A$60,0),10)))</f>
      </c>
      <c r="S58" s="2">
        <f>IF($B58="",0,IF($D58=1,IF(11&lt;=$C58,MIN(IF($E58=1,$F58-$I58,$H58)*INDEX(Rates!$C$2:$AP$60,MATCH($B58,Rates!$A$2:$A$60,0),11),Limits!$B$9*Assets!$S58),MIN(Limits!$B$9*Assets!$S58,MAX(0,$F58-SUM($I58:R58)))),IF($E58=1,$F58-$I58,$H58)*INDEX(Rates!$C$2:$AP$60,MATCH($B58,Rates!$A$2:$A$60,0),11)))</f>
      </c>
      <c r="T58" s="2">
        <f>IF($B58="",0,IF($D58=1,IF(12&lt;=$C58,MIN(IF($E58=1,$F58-$I58,$H58)*INDEX(Rates!$C$2:$AP$60,MATCH($B58,Rates!$A$2:$A$60,0),12),Limits!$B$9*Assets!$S58),MIN(Limits!$B$9*Assets!$S58,MAX(0,$F58-SUM($I58:S58)))),IF($E58=1,$F58-$I58,$H58)*INDEX(Rates!$C$2:$AP$60,MATCH($B58,Rates!$A$2:$A$60,0),12)))</f>
      </c>
      <c r="U58" s="2">
        <f>IF($B58="",0,IF($D58=1,IF(13&lt;=$C58,MIN(IF($E58=1,$F58-$I58,$H58)*INDEX(Rates!$C$2:$AP$60,MATCH($B58,Rates!$A$2:$A$60,0),13),Limits!$B$9*Assets!$S58),MIN(Limits!$B$9*Assets!$S58,MAX(0,$F58-SUM($I58:T58)))),IF($E58=1,$F58-$I58,$H58)*INDEX(Rates!$C$2:$AP$60,MATCH($B58,Rates!$A$2:$A$60,0),13)))</f>
      </c>
      <c r="V58" s="2">
        <f>IF($B58="",0,IF($D58=1,IF(14&lt;=$C58,MIN(IF($E58=1,$F58-$I58,$H58)*INDEX(Rates!$C$2:$AP$60,MATCH($B58,Rates!$A$2:$A$60,0),14),Limits!$B$9*Assets!$S58),MIN(Limits!$B$9*Assets!$S58,MAX(0,$F58-SUM($I58:U58)))),IF($E58=1,$F58-$I58,$H58)*INDEX(Rates!$C$2:$AP$60,MATCH($B58,Rates!$A$2:$A$60,0),14)))</f>
      </c>
      <c r="W58" s="2">
        <f>IF($B58="",0,IF($D58=1,IF(15&lt;=$C58,MIN(IF($E58=1,$F58-$I58,$H58)*INDEX(Rates!$C$2:$AP$60,MATCH($B58,Rates!$A$2:$A$60,0),15),Limits!$B$9*Assets!$S58),MIN(Limits!$B$9*Assets!$S58,MAX(0,$F58-SUM($I58:V58)))),IF($E58=1,$F58-$I58,$H58)*INDEX(Rates!$C$2:$AP$60,MATCH($B58,Rates!$A$2:$A$60,0),15)))</f>
      </c>
      <c r="X58" s="2">
        <f>IF($B58="",0,IF($D58=1,IF(16&lt;=$C58,MIN(IF($E58=1,$F58-$I58,$H58)*INDEX(Rates!$C$2:$AP$60,MATCH($B58,Rates!$A$2:$A$60,0),16),Limits!$B$9*Assets!$S58),MIN(Limits!$B$9*Assets!$S58,MAX(0,$F58-SUM($I58:W58)))),IF($E58=1,$F58-$I58,$H58)*INDEX(Rates!$C$2:$AP$60,MATCH($B58,Rates!$A$2:$A$60,0),16)))</f>
      </c>
      <c r="Y58" s="2">
        <f>IF($B58="",0,IF($D58=1,IF(17&lt;=$C58,MIN(IF($E58=1,$F58-$I58,$H58)*INDEX(Rates!$C$2:$AP$60,MATCH($B58,Rates!$A$2:$A$60,0),17),Limits!$B$9*Assets!$S58),MIN(Limits!$B$9*Assets!$S58,MAX(0,$F58-SUM($I58:X58)))),IF($E58=1,$F58-$I58,$H58)*INDEX(Rates!$C$2:$AP$60,MATCH($B58,Rates!$A$2:$A$60,0),17)))</f>
      </c>
      <c r="Z58" s="2">
        <f>IF($B58="",0,IF($D58=1,IF(18&lt;=$C58,MIN(IF($E58=1,$F58-$I58,$H58)*INDEX(Rates!$C$2:$AP$60,MATCH($B58,Rates!$A$2:$A$60,0),18),Limits!$B$9*Assets!$S58),MIN(Limits!$B$9*Assets!$S58,MAX(0,$F58-SUM($I58:Y58)))),IF($E58=1,$F58-$I58,$H58)*INDEX(Rates!$C$2:$AP$60,MATCH($B58,Rates!$A$2:$A$60,0),18)))</f>
      </c>
      <c r="AA58" s="2">
        <f>IF($B58="",0,IF($D58=1,IF(19&lt;=$C58,MIN(IF($E58=1,$F58-$I58,$H58)*INDEX(Rates!$C$2:$AP$60,MATCH($B58,Rates!$A$2:$A$60,0),19),Limits!$B$9*Assets!$S58),MIN(Limits!$B$9*Assets!$S58,MAX(0,$F58-SUM($I58:Z58)))),IF($E58=1,$F58-$I58,$H58)*INDEX(Rates!$C$2:$AP$60,MATCH($B58,Rates!$A$2:$A$60,0),19)))</f>
      </c>
      <c r="AB58" s="2">
        <f>IF($B58="",0,IF($D58=1,IF(20&lt;=$C58,MIN(IF($E58=1,$F58-$I58,$H58)*INDEX(Rates!$C$2:$AP$60,MATCH($B58,Rates!$A$2:$A$60,0),20),Limits!$B$9*Assets!$S58),MIN(Limits!$B$9*Assets!$S58,MAX(0,$F58-SUM($I58:AA58)))),IF($E58=1,$F58-$I58,$H58)*INDEX(Rates!$C$2:$AP$60,MATCH($B58,Rates!$A$2:$A$60,0),20)))</f>
      </c>
      <c r="AC58" s="2">
        <f>IF($B58="",0,IF($D58=1,IF(21&lt;=$C58,MIN(IF($E58=1,$F58-$I58,$H58)*INDEX(Rates!$C$2:$AP$60,MATCH($B58,Rates!$A$2:$A$60,0),21),Limits!$B$9*Assets!$S58),MIN(Limits!$B$9*Assets!$S58,MAX(0,$F58-SUM($I58:AB58)))),IF($E58=1,$F58-$I58,$H58)*INDEX(Rates!$C$2:$AP$60,MATCH($B58,Rates!$A$2:$A$60,0),21)))</f>
      </c>
      <c r="AD58" s="2">
        <f>IF($B58="",0,IF($D58=1,IF(22&lt;=$C58,MIN(IF($E58=1,$F58-$I58,$H58)*INDEX(Rates!$C$2:$AP$60,MATCH($B58,Rates!$A$2:$A$60,0),22),Limits!$B$9*Assets!$S58),MIN(Limits!$B$9*Assets!$S58,MAX(0,$F58-SUM($I58:AC58)))),IF($E58=1,$F58-$I58,$H58)*INDEX(Rates!$C$2:$AP$60,MATCH($B58,Rates!$A$2:$A$60,0),22)))</f>
      </c>
      <c r="AE58" s="2">
        <f>IF($B58="",0,IF($D58=1,IF(23&lt;=$C58,MIN(IF($E58=1,$F58-$I58,$H58)*INDEX(Rates!$C$2:$AP$60,MATCH($B58,Rates!$A$2:$A$60,0),23),Limits!$B$9*Assets!$S58),MIN(Limits!$B$9*Assets!$S58,MAX(0,$F58-SUM($I58:AD58)))),IF($E58=1,$F58-$I58,$H58)*INDEX(Rates!$C$2:$AP$60,MATCH($B58,Rates!$A$2:$A$60,0),23)))</f>
      </c>
      <c r="AF58" s="2">
        <f>IF($B58="",0,IF($D58=1,IF(24&lt;=$C58,MIN(IF($E58=1,$F58-$I58,$H58)*INDEX(Rates!$C$2:$AP$60,MATCH($B58,Rates!$A$2:$A$60,0),24),Limits!$B$9*Assets!$S58),MIN(Limits!$B$9*Assets!$S58,MAX(0,$F58-SUM($I58:AE58)))),IF($E58=1,$F58-$I58,$H58)*INDEX(Rates!$C$2:$AP$60,MATCH($B58,Rates!$A$2:$A$60,0),24)))</f>
      </c>
      <c r="AG58" s="2">
        <f>IF($B58="",0,IF($D58=1,IF(25&lt;=$C58,MIN(IF($E58=1,$F58-$I58,$H58)*INDEX(Rates!$C$2:$AP$60,MATCH($B58,Rates!$A$2:$A$60,0),25),Limits!$B$9*Assets!$S58),MIN(Limits!$B$9*Assets!$S58,MAX(0,$F58-SUM($I58:AF58)))),IF($E58=1,$F58-$I58,$H58)*INDEX(Rates!$C$2:$AP$60,MATCH($B58,Rates!$A$2:$A$60,0),25)))</f>
      </c>
      <c r="AH58" s="2">
        <f>IF($B58="",0,IF($D58=1,IF(26&lt;=$C58,MIN(IF($E58=1,$F58-$I58,$H58)*INDEX(Rates!$C$2:$AP$60,MATCH($B58,Rates!$A$2:$A$60,0),26),Limits!$B$9*Assets!$S58),MIN(Limits!$B$9*Assets!$S58,MAX(0,$F58-SUM($I58:AG58)))),IF($E58=1,$F58-$I58,$H58)*INDEX(Rates!$C$2:$AP$60,MATCH($B58,Rates!$A$2:$A$60,0),26)))</f>
      </c>
      <c r="AI58" s="2">
        <f>IF($B58="",0,IF($D58=1,IF(27&lt;=$C58,MIN(IF($E58=1,$F58-$I58,$H58)*INDEX(Rates!$C$2:$AP$60,MATCH($B58,Rates!$A$2:$A$60,0),27),Limits!$B$9*Assets!$S58),MIN(Limits!$B$9*Assets!$S58,MAX(0,$F58-SUM($I58:AH58)))),IF($E58=1,$F58-$I58,$H58)*INDEX(Rates!$C$2:$AP$60,MATCH($B58,Rates!$A$2:$A$60,0),27)))</f>
      </c>
      <c r="AJ58" s="2">
        <f>IF($B58="",0,IF($D58=1,IF(28&lt;=$C58,MIN(IF($E58=1,$F58-$I58,$H58)*INDEX(Rates!$C$2:$AP$60,MATCH($B58,Rates!$A$2:$A$60,0),28),Limits!$B$9*Assets!$S58),MIN(Limits!$B$9*Assets!$S58,MAX(0,$F58-SUM($I58:AI58)))),IF($E58=1,$F58-$I58,$H58)*INDEX(Rates!$C$2:$AP$60,MATCH($B58,Rates!$A$2:$A$60,0),28)))</f>
      </c>
      <c r="AK58" s="2">
        <f>IF($B58="",0,IF($D58=1,IF(29&lt;=$C58,MIN(IF($E58=1,$F58-$I58,$H58)*INDEX(Rates!$C$2:$AP$60,MATCH($B58,Rates!$A$2:$A$60,0),29),Limits!$B$9*Assets!$S58),MIN(Limits!$B$9*Assets!$S58,MAX(0,$F58-SUM($I58:AJ58)))),IF($E58=1,$F58-$I58,$H58)*INDEX(Rates!$C$2:$AP$60,MATCH($B58,Rates!$A$2:$A$60,0),29)))</f>
      </c>
      <c r="AL58" s="2">
        <f>IF($B58="",0,IF($D58=1,IF(30&lt;=$C58,MIN(IF($E58=1,$F58-$I58,$H58)*INDEX(Rates!$C$2:$AP$60,MATCH($B58,Rates!$A$2:$A$60,0),30),Limits!$B$9*Assets!$S58),MIN(Limits!$B$9*Assets!$S58,MAX(0,$F58-SUM($I58:AK58)))),IF($E58=1,$F58-$I58,$H58)*INDEX(Rates!$C$2:$AP$60,MATCH($B58,Rates!$A$2:$A$60,0),30)))</f>
      </c>
      <c r="AM58" s="2">
        <f>IF($B58="",0,IF($D58=1,IF(31&lt;=$C58,MIN(IF($E58=1,$F58-$I58,$H58)*INDEX(Rates!$C$2:$AP$60,MATCH($B58,Rates!$A$2:$A$60,0),31),Limits!$B$9*Assets!$S58),MIN(Limits!$B$9*Assets!$S58,MAX(0,$F58-SUM($I58:AL58)))),IF($E58=1,$F58-$I58,$H58)*INDEX(Rates!$C$2:$AP$60,MATCH($B58,Rates!$A$2:$A$60,0),31)))</f>
      </c>
      <c r="AN58" s="2">
        <f>IF($B58="",0,IF($D58=1,IF(32&lt;=$C58,MIN(IF($E58=1,$F58-$I58,$H58)*INDEX(Rates!$C$2:$AP$60,MATCH($B58,Rates!$A$2:$A$60,0),32),Limits!$B$9*Assets!$S58),MIN(Limits!$B$9*Assets!$S58,MAX(0,$F58-SUM($I58:AM58)))),IF($E58=1,$F58-$I58,$H58)*INDEX(Rates!$C$2:$AP$60,MATCH($B58,Rates!$A$2:$A$60,0),32)))</f>
      </c>
      <c r="AO58" s="2">
        <f>IF($B58="",0,IF($D58=1,IF(33&lt;=$C58,MIN(IF($E58=1,$F58-$I58,$H58)*INDEX(Rates!$C$2:$AP$60,MATCH($B58,Rates!$A$2:$A$60,0),33),Limits!$B$9*Assets!$S58),MIN(Limits!$B$9*Assets!$S58,MAX(0,$F58-SUM($I58:AN58)))),IF($E58=1,$F58-$I58,$H58)*INDEX(Rates!$C$2:$AP$60,MATCH($B58,Rates!$A$2:$A$60,0),33)))</f>
      </c>
      <c r="AP58" s="2">
        <f>IF($B58="",0,IF($D58=1,IF(34&lt;=$C58,MIN(IF($E58=1,$F58-$I58,$H58)*INDEX(Rates!$C$2:$AP$60,MATCH($B58,Rates!$A$2:$A$60,0),34),Limits!$B$9*Assets!$S58),MIN(Limits!$B$9*Assets!$S58,MAX(0,$F58-SUM($I58:AO58)))),IF($E58=1,$F58-$I58,$H58)*INDEX(Rates!$C$2:$AP$60,MATCH($B58,Rates!$A$2:$A$60,0),34)))</f>
      </c>
      <c r="AQ58" s="2">
        <f>IF($B58="",0,IF($D58=1,IF(35&lt;=$C58,MIN(IF($E58=1,$F58-$I58,$H58)*INDEX(Rates!$C$2:$AP$60,MATCH($B58,Rates!$A$2:$A$60,0),35),Limits!$B$9*Assets!$S58),MIN(Limits!$B$9*Assets!$S58,MAX(0,$F58-SUM($I58:AP58)))),IF($E58=1,$F58-$I58,$H58)*INDEX(Rates!$C$2:$AP$60,MATCH($B58,Rates!$A$2:$A$60,0),35)))</f>
      </c>
      <c r="AR58" s="2">
        <f>IF($B58="",0,IF($D58=1,IF(36&lt;=$C58,MIN(IF($E58=1,$F58-$I58,$H58)*INDEX(Rates!$C$2:$AP$60,MATCH($B58,Rates!$A$2:$A$60,0),36),Limits!$B$9*Assets!$S58),MIN(Limits!$B$9*Assets!$S58,MAX(0,$F58-SUM($I58:AQ58)))),IF($E58=1,$F58-$I58,$H58)*INDEX(Rates!$C$2:$AP$60,MATCH($B58,Rates!$A$2:$A$60,0),36)))</f>
      </c>
      <c r="AS58" s="2">
        <f>IF($B58="",0,IF($D58=1,IF(37&lt;=$C58,MIN(IF($E58=1,$F58-$I58,$H58)*INDEX(Rates!$C$2:$AP$60,MATCH($B58,Rates!$A$2:$A$60,0),37),Limits!$B$9*Assets!$S58),MIN(Limits!$B$9*Assets!$S58,MAX(0,$F58-SUM($I58:AR58)))),IF($E58=1,$F58-$I58,$H58)*INDEX(Rates!$C$2:$AP$60,MATCH($B58,Rates!$A$2:$A$60,0),37)))</f>
      </c>
      <c r="AT58" s="2">
        <f>IF($B58="",0,IF($D58=1,IF(38&lt;=$C58,MIN(IF($E58=1,$F58-$I58,$H58)*INDEX(Rates!$C$2:$AP$60,MATCH($B58,Rates!$A$2:$A$60,0),38),Limits!$B$9*Assets!$S58),MIN(Limits!$B$9*Assets!$S58,MAX(0,$F58-SUM($I58:AS58)))),IF($E58=1,$F58-$I58,$H58)*INDEX(Rates!$C$2:$AP$60,MATCH($B58,Rates!$A$2:$A$60,0),38)))</f>
      </c>
      <c r="AU58" s="2">
        <f>IF($B58="",0,IF($D58=1,IF(39&lt;=$C58,MIN(IF($E58=1,$F58-$I58,$H58)*INDEX(Rates!$C$2:$AP$60,MATCH($B58,Rates!$A$2:$A$60,0),39),Limits!$B$9*Assets!$S58),MIN(Limits!$B$9*Assets!$S58,MAX(0,$F58-SUM($I58:AT58)))),IF($E58=1,$F58-$I58,$H58)*INDEX(Rates!$C$2:$AP$60,MATCH($B58,Rates!$A$2:$A$60,0),39)))</f>
      </c>
      <c r="AV58" s="2">
        <f>IF($B58="",0,IF($D58=1,IF(40&lt;=$C58,MIN(IF($E58=1,$F58-$I58,$H58)*INDEX(Rates!$C$2:$AP$60,MATCH($B58,Rates!$A$2:$A$60,0),40),Limits!$B$9*Assets!$S58),MIN(Limits!$B$9*Assets!$S58,MAX(0,$F58-SUM($I58:AU58)))),IF($E58=1,$F58-$I58,$H58)*INDEX(Rates!$C$2:$AP$60,MATCH($B58,Rates!$A$2:$A$60,0),40)))</f>
      </c>
    </row>
    <row r="59" spans="1:48" x14ac:dyDescent="0.25">
      <c r="A59">
        <f>IF(Assets!A59="","",Assets!A59)</f>
      </c>
      <c r="B59">
        <f>Assets!AD59</f>
      </c>
      <c r="C59">
        <f>IF(B59="",0,INDEX(Rates!$B$2:$B$60,MATCH(B59,Rates!$A$2:$A$60,0)))</f>
      </c>
      <c r="D59">
        <f>Assets!X59</f>
      </c>
      <c r="E59">
        <f>IF(AND(D59=1,Assets!J59=1,Assets!K59=0),1,0)</f>
      </c>
      <c r="F59">
        <f>Assets!T59</f>
      </c>
      <c r="G59">
        <f>Assets!AF59+Assets!L59</f>
      </c>
      <c r="H59">
        <f>Assets!M59</f>
      </c>
      <c r="I59" s="2">
        <f>IF($B59="",0,IF($D59=1,IF(1&lt;=$C59,MIN($G59+$H59*INDEX(Rates!$C$2:$AP$60,MATCH($B59,Rates!$A$2:$A$60,0),1),Assets!$Z59),MIN($G59+$H59*INDEX(Rates!$C$2:$AP$60,MATCH($B59,Rates!$A$2:$A$60,0),1),Assets!$Z59)),$G59+$H59*INDEX(Rates!$C$2:$AP$60,MATCH($B59,Rates!$A$2:$A$60,0),1)))</f>
      </c>
      <c r="J59" s="2">
        <f>IF($B59="",0,IF($D59=1,IF(2&lt;=$C59,MIN(IF($E59=1,$F59-$I59,$H59)*INDEX(Rates!$C$2:$AP$60,MATCH($B59,Rates!$A$2:$A$60,0),2),Limits!$B$7*Assets!$S59),MIN(Limits!$B$9*Assets!$S59,MAX(0,$F59-SUM($I59:I59)))),IF($E59=1,$F59-$I59,$H59)*INDEX(Rates!$C$2:$AP$60,MATCH($B59,Rates!$A$2:$A$60,0),2)))</f>
      </c>
      <c r="K59" s="2">
        <f>IF($B59="",0,IF($D59=1,IF(3&lt;=$C59,MIN(IF($E59=1,$F59-$I59,$H59)*INDEX(Rates!$C$2:$AP$60,MATCH($B59,Rates!$A$2:$A$60,0),3),Limits!$B$8*Assets!$S59),MIN(Limits!$B$9*Assets!$S59,MAX(0,$F59-SUM($I59:J59)))),IF($E59=1,$F59-$I59,$H59)*INDEX(Rates!$C$2:$AP$60,MATCH($B59,Rates!$A$2:$A$60,0),3)))</f>
      </c>
      <c r="L59" s="2">
        <f>IF($B59="",0,IF($D59=1,IF(4&lt;=$C59,MIN(IF($E59=1,$F59-$I59,$H59)*INDEX(Rates!$C$2:$AP$60,MATCH($B59,Rates!$A$2:$A$60,0),4),Limits!$B$9*Assets!$S59),MIN(Limits!$B$9*Assets!$S59,MAX(0,$F59-SUM($I59:K59)))),IF($E59=1,$F59-$I59,$H59)*INDEX(Rates!$C$2:$AP$60,MATCH($B59,Rates!$A$2:$A$60,0),4)))</f>
      </c>
      <c r="M59" s="2">
        <f>IF($B59="",0,IF($D59=1,IF(5&lt;=$C59,MIN(IF($E59=1,$F59-$I59,$H59)*INDEX(Rates!$C$2:$AP$60,MATCH($B59,Rates!$A$2:$A$60,0),5),Limits!$B$9*Assets!$S59),MIN(Limits!$B$9*Assets!$S59,MAX(0,$F59-SUM($I59:L59)))),IF($E59=1,$F59-$I59,$H59)*INDEX(Rates!$C$2:$AP$60,MATCH($B59,Rates!$A$2:$A$60,0),5)))</f>
      </c>
      <c r="N59" s="2">
        <f>IF($B59="",0,IF($D59=1,IF(6&lt;=$C59,MIN(IF($E59=1,$F59-$I59,$H59)*INDEX(Rates!$C$2:$AP$60,MATCH($B59,Rates!$A$2:$A$60,0),6),Limits!$B$9*Assets!$S59),MIN(Limits!$B$9*Assets!$S59,MAX(0,$F59-SUM($I59:M59)))),IF($E59=1,$F59-$I59,$H59)*INDEX(Rates!$C$2:$AP$60,MATCH($B59,Rates!$A$2:$A$60,0),6)))</f>
      </c>
      <c r="O59" s="2">
        <f>IF($B59="",0,IF($D59=1,IF(7&lt;=$C59,MIN(IF($E59=1,$F59-$I59,$H59)*INDEX(Rates!$C$2:$AP$60,MATCH($B59,Rates!$A$2:$A$60,0),7),Limits!$B$9*Assets!$S59),MIN(Limits!$B$9*Assets!$S59,MAX(0,$F59-SUM($I59:N59)))),IF($E59=1,$F59-$I59,$H59)*INDEX(Rates!$C$2:$AP$60,MATCH($B59,Rates!$A$2:$A$60,0),7)))</f>
      </c>
      <c r="P59" s="2">
        <f>IF($B59="",0,IF($D59=1,IF(8&lt;=$C59,MIN(IF($E59=1,$F59-$I59,$H59)*INDEX(Rates!$C$2:$AP$60,MATCH($B59,Rates!$A$2:$A$60,0),8),Limits!$B$9*Assets!$S59),MIN(Limits!$B$9*Assets!$S59,MAX(0,$F59-SUM($I59:O59)))),IF($E59=1,$F59-$I59,$H59)*INDEX(Rates!$C$2:$AP$60,MATCH($B59,Rates!$A$2:$A$60,0),8)))</f>
      </c>
      <c r="Q59" s="2">
        <f>IF($B59="",0,IF($D59=1,IF(9&lt;=$C59,MIN(IF($E59=1,$F59-$I59,$H59)*INDEX(Rates!$C$2:$AP$60,MATCH($B59,Rates!$A$2:$A$60,0),9),Limits!$B$9*Assets!$S59),MIN(Limits!$B$9*Assets!$S59,MAX(0,$F59-SUM($I59:P59)))),IF($E59=1,$F59-$I59,$H59)*INDEX(Rates!$C$2:$AP$60,MATCH($B59,Rates!$A$2:$A$60,0),9)))</f>
      </c>
      <c r="R59" s="2">
        <f>IF($B59="",0,IF($D59=1,IF(10&lt;=$C59,MIN(IF($E59=1,$F59-$I59,$H59)*INDEX(Rates!$C$2:$AP$60,MATCH($B59,Rates!$A$2:$A$60,0),10),Limits!$B$9*Assets!$S59),MIN(Limits!$B$9*Assets!$S59,MAX(0,$F59-SUM($I59:Q59)))),IF($E59=1,$F59-$I59,$H59)*INDEX(Rates!$C$2:$AP$60,MATCH($B59,Rates!$A$2:$A$60,0),10)))</f>
      </c>
      <c r="S59" s="2">
        <f>IF($B59="",0,IF($D59=1,IF(11&lt;=$C59,MIN(IF($E59=1,$F59-$I59,$H59)*INDEX(Rates!$C$2:$AP$60,MATCH($B59,Rates!$A$2:$A$60,0),11),Limits!$B$9*Assets!$S59),MIN(Limits!$B$9*Assets!$S59,MAX(0,$F59-SUM($I59:R59)))),IF($E59=1,$F59-$I59,$H59)*INDEX(Rates!$C$2:$AP$60,MATCH($B59,Rates!$A$2:$A$60,0),11)))</f>
      </c>
      <c r="T59" s="2">
        <f>IF($B59="",0,IF($D59=1,IF(12&lt;=$C59,MIN(IF($E59=1,$F59-$I59,$H59)*INDEX(Rates!$C$2:$AP$60,MATCH($B59,Rates!$A$2:$A$60,0),12),Limits!$B$9*Assets!$S59),MIN(Limits!$B$9*Assets!$S59,MAX(0,$F59-SUM($I59:S59)))),IF($E59=1,$F59-$I59,$H59)*INDEX(Rates!$C$2:$AP$60,MATCH($B59,Rates!$A$2:$A$60,0),12)))</f>
      </c>
      <c r="U59" s="2">
        <f>IF($B59="",0,IF($D59=1,IF(13&lt;=$C59,MIN(IF($E59=1,$F59-$I59,$H59)*INDEX(Rates!$C$2:$AP$60,MATCH($B59,Rates!$A$2:$A$60,0),13),Limits!$B$9*Assets!$S59),MIN(Limits!$B$9*Assets!$S59,MAX(0,$F59-SUM($I59:T59)))),IF($E59=1,$F59-$I59,$H59)*INDEX(Rates!$C$2:$AP$60,MATCH($B59,Rates!$A$2:$A$60,0),13)))</f>
      </c>
      <c r="V59" s="2">
        <f>IF($B59="",0,IF($D59=1,IF(14&lt;=$C59,MIN(IF($E59=1,$F59-$I59,$H59)*INDEX(Rates!$C$2:$AP$60,MATCH($B59,Rates!$A$2:$A$60,0),14),Limits!$B$9*Assets!$S59),MIN(Limits!$B$9*Assets!$S59,MAX(0,$F59-SUM($I59:U59)))),IF($E59=1,$F59-$I59,$H59)*INDEX(Rates!$C$2:$AP$60,MATCH($B59,Rates!$A$2:$A$60,0),14)))</f>
      </c>
      <c r="W59" s="2">
        <f>IF($B59="",0,IF($D59=1,IF(15&lt;=$C59,MIN(IF($E59=1,$F59-$I59,$H59)*INDEX(Rates!$C$2:$AP$60,MATCH($B59,Rates!$A$2:$A$60,0),15),Limits!$B$9*Assets!$S59),MIN(Limits!$B$9*Assets!$S59,MAX(0,$F59-SUM($I59:V59)))),IF($E59=1,$F59-$I59,$H59)*INDEX(Rates!$C$2:$AP$60,MATCH($B59,Rates!$A$2:$A$60,0),15)))</f>
      </c>
      <c r="X59" s="2">
        <f>IF($B59="",0,IF($D59=1,IF(16&lt;=$C59,MIN(IF($E59=1,$F59-$I59,$H59)*INDEX(Rates!$C$2:$AP$60,MATCH($B59,Rates!$A$2:$A$60,0),16),Limits!$B$9*Assets!$S59),MIN(Limits!$B$9*Assets!$S59,MAX(0,$F59-SUM($I59:W59)))),IF($E59=1,$F59-$I59,$H59)*INDEX(Rates!$C$2:$AP$60,MATCH($B59,Rates!$A$2:$A$60,0),16)))</f>
      </c>
      <c r="Y59" s="2">
        <f>IF($B59="",0,IF($D59=1,IF(17&lt;=$C59,MIN(IF($E59=1,$F59-$I59,$H59)*INDEX(Rates!$C$2:$AP$60,MATCH($B59,Rates!$A$2:$A$60,0),17),Limits!$B$9*Assets!$S59),MIN(Limits!$B$9*Assets!$S59,MAX(0,$F59-SUM($I59:X59)))),IF($E59=1,$F59-$I59,$H59)*INDEX(Rates!$C$2:$AP$60,MATCH($B59,Rates!$A$2:$A$60,0),17)))</f>
      </c>
      <c r="Z59" s="2">
        <f>IF($B59="",0,IF($D59=1,IF(18&lt;=$C59,MIN(IF($E59=1,$F59-$I59,$H59)*INDEX(Rates!$C$2:$AP$60,MATCH($B59,Rates!$A$2:$A$60,0),18),Limits!$B$9*Assets!$S59),MIN(Limits!$B$9*Assets!$S59,MAX(0,$F59-SUM($I59:Y59)))),IF($E59=1,$F59-$I59,$H59)*INDEX(Rates!$C$2:$AP$60,MATCH($B59,Rates!$A$2:$A$60,0),18)))</f>
      </c>
      <c r="AA59" s="2">
        <f>IF($B59="",0,IF($D59=1,IF(19&lt;=$C59,MIN(IF($E59=1,$F59-$I59,$H59)*INDEX(Rates!$C$2:$AP$60,MATCH($B59,Rates!$A$2:$A$60,0),19),Limits!$B$9*Assets!$S59),MIN(Limits!$B$9*Assets!$S59,MAX(0,$F59-SUM($I59:Z59)))),IF($E59=1,$F59-$I59,$H59)*INDEX(Rates!$C$2:$AP$60,MATCH($B59,Rates!$A$2:$A$60,0),19)))</f>
      </c>
      <c r="AB59" s="2">
        <f>IF($B59="",0,IF($D59=1,IF(20&lt;=$C59,MIN(IF($E59=1,$F59-$I59,$H59)*INDEX(Rates!$C$2:$AP$60,MATCH($B59,Rates!$A$2:$A$60,0),20),Limits!$B$9*Assets!$S59),MIN(Limits!$B$9*Assets!$S59,MAX(0,$F59-SUM($I59:AA59)))),IF($E59=1,$F59-$I59,$H59)*INDEX(Rates!$C$2:$AP$60,MATCH($B59,Rates!$A$2:$A$60,0),20)))</f>
      </c>
      <c r="AC59" s="2">
        <f>IF($B59="",0,IF($D59=1,IF(21&lt;=$C59,MIN(IF($E59=1,$F59-$I59,$H59)*INDEX(Rates!$C$2:$AP$60,MATCH($B59,Rates!$A$2:$A$60,0),21),Limits!$B$9*Assets!$S59),MIN(Limits!$B$9*Assets!$S59,MAX(0,$F59-SUM($I59:AB59)))),IF($E59=1,$F59-$I59,$H59)*INDEX(Rates!$C$2:$AP$60,MATCH($B59,Rates!$A$2:$A$60,0),21)))</f>
      </c>
      <c r="AD59" s="2">
        <f>IF($B59="",0,IF($D59=1,IF(22&lt;=$C59,MIN(IF($E59=1,$F59-$I59,$H59)*INDEX(Rates!$C$2:$AP$60,MATCH($B59,Rates!$A$2:$A$60,0),22),Limits!$B$9*Assets!$S59),MIN(Limits!$B$9*Assets!$S59,MAX(0,$F59-SUM($I59:AC59)))),IF($E59=1,$F59-$I59,$H59)*INDEX(Rates!$C$2:$AP$60,MATCH($B59,Rates!$A$2:$A$60,0),22)))</f>
      </c>
      <c r="AE59" s="2">
        <f>IF($B59="",0,IF($D59=1,IF(23&lt;=$C59,MIN(IF($E59=1,$F59-$I59,$H59)*INDEX(Rates!$C$2:$AP$60,MATCH($B59,Rates!$A$2:$A$60,0),23),Limits!$B$9*Assets!$S59),MIN(Limits!$B$9*Assets!$S59,MAX(0,$F59-SUM($I59:AD59)))),IF($E59=1,$F59-$I59,$H59)*INDEX(Rates!$C$2:$AP$60,MATCH($B59,Rates!$A$2:$A$60,0),23)))</f>
      </c>
      <c r="AF59" s="2">
        <f>IF($B59="",0,IF($D59=1,IF(24&lt;=$C59,MIN(IF($E59=1,$F59-$I59,$H59)*INDEX(Rates!$C$2:$AP$60,MATCH($B59,Rates!$A$2:$A$60,0),24),Limits!$B$9*Assets!$S59),MIN(Limits!$B$9*Assets!$S59,MAX(0,$F59-SUM($I59:AE59)))),IF($E59=1,$F59-$I59,$H59)*INDEX(Rates!$C$2:$AP$60,MATCH($B59,Rates!$A$2:$A$60,0),24)))</f>
      </c>
      <c r="AG59" s="2">
        <f>IF($B59="",0,IF($D59=1,IF(25&lt;=$C59,MIN(IF($E59=1,$F59-$I59,$H59)*INDEX(Rates!$C$2:$AP$60,MATCH($B59,Rates!$A$2:$A$60,0),25),Limits!$B$9*Assets!$S59),MIN(Limits!$B$9*Assets!$S59,MAX(0,$F59-SUM($I59:AF59)))),IF($E59=1,$F59-$I59,$H59)*INDEX(Rates!$C$2:$AP$60,MATCH($B59,Rates!$A$2:$A$60,0),25)))</f>
      </c>
      <c r="AH59" s="2">
        <f>IF($B59="",0,IF($D59=1,IF(26&lt;=$C59,MIN(IF($E59=1,$F59-$I59,$H59)*INDEX(Rates!$C$2:$AP$60,MATCH($B59,Rates!$A$2:$A$60,0),26),Limits!$B$9*Assets!$S59),MIN(Limits!$B$9*Assets!$S59,MAX(0,$F59-SUM($I59:AG59)))),IF($E59=1,$F59-$I59,$H59)*INDEX(Rates!$C$2:$AP$60,MATCH($B59,Rates!$A$2:$A$60,0),26)))</f>
      </c>
      <c r="AI59" s="2">
        <f>IF($B59="",0,IF($D59=1,IF(27&lt;=$C59,MIN(IF($E59=1,$F59-$I59,$H59)*INDEX(Rates!$C$2:$AP$60,MATCH($B59,Rates!$A$2:$A$60,0),27),Limits!$B$9*Assets!$S59),MIN(Limits!$B$9*Assets!$S59,MAX(0,$F59-SUM($I59:AH59)))),IF($E59=1,$F59-$I59,$H59)*INDEX(Rates!$C$2:$AP$60,MATCH($B59,Rates!$A$2:$A$60,0),27)))</f>
      </c>
      <c r="AJ59" s="2">
        <f>IF($B59="",0,IF($D59=1,IF(28&lt;=$C59,MIN(IF($E59=1,$F59-$I59,$H59)*INDEX(Rates!$C$2:$AP$60,MATCH($B59,Rates!$A$2:$A$60,0),28),Limits!$B$9*Assets!$S59),MIN(Limits!$B$9*Assets!$S59,MAX(0,$F59-SUM($I59:AI59)))),IF($E59=1,$F59-$I59,$H59)*INDEX(Rates!$C$2:$AP$60,MATCH($B59,Rates!$A$2:$A$60,0),28)))</f>
      </c>
      <c r="AK59" s="2">
        <f>IF($B59="",0,IF($D59=1,IF(29&lt;=$C59,MIN(IF($E59=1,$F59-$I59,$H59)*INDEX(Rates!$C$2:$AP$60,MATCH($B59,Rates!$A$2:$A$60,0),29),Limits!$B$9*Assets!$S59),MIN(Limits!$B$9*Assets!$S59,MAX(0,$F59-SUM($I59:AJ59)))),IF($E59=1,$F59-$I59,$H59)*INDEX(Rates!$C$2:$AP$60,MATCH($B59,Rates!$A$2:$A$60,0),29)))</f>
      </c>
      <c r="AL59" s="2">
        <f>IF($B59="",0,IF($D59=1,IF(30&lt;=$C59,MIN(IF($E59=1,$F59-$I59,$H59)*INDEX(Rates!$C$2:$AP$60,MATCH($B59,Rates!$A$2:$A$60,0),30),Limits!$B$9*Assets!$S59),MIN(Limits!$B$9*Assets!$S59,MAX(0,$F59-SUM($I59:AK59)))),IF($E59=1,$F59-$I59,$H59)*INDEX(Rates!$C$2:$AP$60,MATCH($B59,Rates!$A$2:$A$60,0),30)))</f>
      </c>
      <c r="AM59" s="2">
        <f>IF($B59="",0,IF($D59=1,IF(31&lt;=$C59,MIN(IF($E59=1,$F59-$I59,$H59)*INDEX(Rates!$C$2:$AP$60,MATCH($B59,Rates!$A$2:$A$60,0),31),Limits!$B$9*Assets!$S59),MIN(Limits!$B$9*Assets!$S59,MAX(0,$F59-SUM($I59:AL59)))),IF($E59=1,$F59-$I59,$H59)*INDEX(Rates!$C$2:$AP$60,MATCH($B59,Rates!$A$2:$A$60,0),31)))</f>
      </c>
      <c r="AN59" s="2">
        <f>IF($B59="",0,IF($D59=1,IF(32&lt;=$C59,MIN(IF($E59=1,$F59-$I59,$H59)*INDEX(Rates!$C$2:$AP$60,MATCH($B59,Rates!$A$2:$A$60,0),32),Limits!$B$9*Assets!$S59),MIN(Limits!$B$9*Assets!$S59,MAX(0,$F59-SUM($I59:AM59)))),IF($E59=1,$F59-$I59,$H59)*INDEX(Rates!$C$2:$AP$60,MATCH($B59,Rates!$A$2:$A$60,0),32)))</f>
      </c>
      <c r="AO59" s="2">
        <f>IF($B59="",0,IF($D59=1,IF(33&lt;=$C59,MIN(IF($E59=1,$F59-$I59,$H59)*INDEX(Rates!$C$2:$AP$60,MATCH($B59,Rates!$A$2:$A$60,0),33),Limits!$B$9*Assets!$S59),MIN(Limits!$B$9*Assets!$S59,MAX(0,$F59-SUM($I59:AN59)))),IF($E59=1,$F59-$I59,$H59)*INDEX(Rates!$C$2:$AP$60,MATCH($B59,Rates!$A$2:$A$60,0),33)))</f>
      </c>
      <c r="AP59" s="2">
        <f>IF($B59="",0,IF($D59=1,IF(34&lt;=$C59,MIN(IF($E59=1,$F59-$I59,$H59)*INDEX(Rates!$C$2:$AP$60,MATCH($B59,Rates!$A$2:$A$60,0),34),Limits!$B$9*Assets!$S59),MIN(Limits!$B$9*Assets!$S59,MAX(0,$F59-SUM($I59:AO59)))),IF($E59=1,$F59-$I59,$H59)*INDEX(Rates!$C$2:$AP$60,MATCH($B59,Rates!$A$2:$A$60,0),34)))</f>
      </c>
      <c r="AQ59" s="2">
        <f>IF($B59="",0,IF($D59=1,IF(35&lt;=$C59,MIN(IF($E59=1,$F59-$I59,$H59)*INDEX(Rates!$C$2:$AP$60,MATCH($B59,Rates!$A$2:$A$60,0),35),Limits!$B$9*Assets!$S59),MIN(Limits!$B$9*Assets!$S59,MAX(0,$F59-SUM($I59:AP59)))),IF($E59=1,$F59-$I59,$H59)*INDEX(Rates!$C$2:$AP$60,MATCH($B59,Rates!$A$2:$A$60,0),35)))</f>
      </c>
      <c r="AR59" s="2">
        <f>IF($B59="",0,IF($D59=1,IF(36&lt;=$C59,MIN(IF($E59=1,$F59-$I59,$H59)*INDEX(Rates!$C$2:$AP$60,MATCH($B59,Rates!$A$2:$A$60,0),36),Limits!$B$9*Assets!$S59),MIN(Limits!$B$9*Assets!$S59,MAX(0,$F59-SUM($I59:AQ59)))),IF($E59=1,$F59-$I59,$H59)*INDEX(Rates!$C$2:$AP$60,MATCH($B59,Rates!$A$2:$A$60,0),36)))</f>
      </c>
      <c r="AS59" s="2">
        <f>IF($B59="",0,IF($D59=1,IF(37&lt;=$C59,MIN(IF($E59=1,$F59-$I59,$H59)*INDEX(Rates!$C$2:$AP$60,MATCH($B59,Rates!$A$2:$A$60,0),37),Limits!$B$9*Assets!$S59),MIN(Limits!$B$9*Assets!$S59,MAX(0,$F59-SUM($I59:AR59)))),IF($E59=1,$F59-$I59,$H59)*INDEX(Rates!$C$2:$AP$60,MATCH($B59,Rates!$A$2:$A$60,0),37)))</f>
      </c>
      <c r="AT59" s="2">
        <f>IF($B59="",0,IF($D59=1,IF(38&lt;=$C59,MIN(IF($E59=1,$F59-$I59,$H59)*INDEX(Rates!$C$2:$AP$60,MATCH($B59,Rates!$A$2:$A$60,0),38),Limits!$B$9*Assets!$S59),MIN(Limits!$B$9*Assets!$S59,MAX(0,$F59-SUM($I59:AS59)))),IF($E59=1,$F59-$I59,$H59)*INDEX(Rates!$C$2:$AP$60,MATCH($B59,Rates!$A$2:$A$60,0),38)))</f>
      </c>
      <c r="AU59" s="2">
        <f>IF($B59="",0,IF($D59=1,IF(39&lt;=$C59,MIN(IF($E59=1,$F59-$I59,$H59)*INDEX(Rates!$C$2:$AP$60,MATCH($B59,Rates!$A$2:$A$60,0),39),Limits!$B$9*Assets!$S59),MIN(Limits!$B$9*Assets!$S59,MAX(0,$F59-SUM($I59:AT59)))),IF($E59=1,$F59-$I59,$H59)*INDEX(Rates!$C$2:$AP$60,MATCH($B59,Rates!$A$2:$A$60,0),39)))</f>
      </c>
      <c r="AV59" s="2">
        <f>IF($B59="",0,IF($D59=1,IF(40&lt;=$C59,MIN(IF($E59=1,$F59-$I59,$H59)*INDEX(Rates!$C$2:$AP$60,MATCH($B59,Rates!$A$2:$A$60,0),40),Limits!$B$9*Assets!$S59),MIN(Limits!$B$9*Assets!$S59,MAX(0,$F59-SUM($I59:AU59)))),IF($E59=1,$F59-$I59,$H59)*INDEX(Rates!$C$2:$AP$60,MATCH($B59,Rates!$A$2:$A$60,0),40)))</f>
      </c>
    </row>
    <row r="60" spans="1:48" x14ac:dyDescent="0.25">
      <c r="A60">
        <f>IF(Assets!A60="","",Assets!A60)</f>
      </c>
      <c r="B60">
        <f>Assets!AD60</f>
      </c>
      <c r="C60">
        <f>IF(B60="",0,INDEX(Rates!$B$2:$B$60,MATCH(B60,Rates!$A$2:$A$60,0)))</f>
      </c>
      <c r="D60">
        <f>Assets!X60</f>
      </c>
      <c r="E60">
        <f>IF(AND(D60=1,Assets!J60=1,Assets!K60=0),1,0)</f>
      </c>
      <c r="F60">
        <f>Assets!T60</f>
      </c>
      <c r="G60">
        <f>Assets!AF60+Assets!L60</f>
      </c>
      <c r="H60">
        <f>Assets!M60</f>
      </c>
      <c r="I60" s="2">
        <f>IF($B60="",0,IF($D60=1,IF(1&lt;=$C60,MIN($G60+$H60*INDEX(Rates!$C$2:$AP$60,MATCH($B60,Rates!$A$2:$A$60,0),1),Assets!$Z60),MIN($G60+$H60*INDEX(Rates!$C$2:$AP$60,MATCH($B60,Rates!$A$2:$A$60,0),1),Assets!$Z60)),$G60+$H60*INDEX(Rates!$C$2:$AP$60,MATCH($B60,Rates!$A$2:$A$60,0),1)))</f>
      </c>
      <c r="J60" s="2">
        <f>IF($B60="",0,IF($D60=1,IF(2&lt;=$C60,MIN(IF($E60=1,$F60-$I60,$H60)*INDEX(Rates!$C$2:$AP$60,MATCH($B60,Rates!$A$2:$A$60,0),2),Limits!$B$7*Assets!$S60),MIN(Limits!$B$9*Assets!$S60,MAX(0,$F60-SUM($I60:I60)))),IF($E60=1,$F60-$I60,$H60)*INDEX(Rates!$C$2:$AP$60,MATCH($B60,Rates!$A$2:$A$60,0),2)))</f>
      </c>
      <c r="K60" s="2">
        <f>IF($B60="",0,IF($D60=1,IF(3&lt;=$C60,MIN(IF($E60=1,$F60-$I60,$H60)*INDEX(Rates!$C$2:$AP$60,MATCH($B60,Rates!$A$2:$A$60,0),3),Limits!$B$8*Assets!$S60),MIN(Limits!$B$9*Assets!$S60,MAX(0,$F60-SUM($I60:J60)))),IF($E60=1,$F60-$I60,$H60)*INDEX(Rates!$C$2:$AP$60,MATCH($B60,Rates!$A$2:$A$60,0),3)))</f>
      </c>
      <c r="L60" s="2">
        <f>IF($B60="",0,IF($D60=1,IF(4&lt;=$C60,MIN(IF($E60=1,$F60-$I60,$H60)*INDEX(Rates!$C$2:$AP$60,MATCH($B60,Rates!$A$2:$A$60,0),4),Limits!$B$9*Assets!$S60),MIN(Limits!$B$9*Assets!$S60,MAX(0,$F60-SUM($I60:K60)))),IF($E60=1,$F60-$I60,$H60)*INDEX(Rates!$C$2:$AP$60,MATCH($B60,Rates!$A$2:$A$60,0),4)))</f>
      </c>
      <c r="M60" s="2">
        <f>IF($B60="",0,IF($D60=1,IF(5&lt;=$C60,MIN(IF($E60=1,$F60-$I60,$H60)*INDEX(Rates!$C$2:$AP$60,MATCH($B60,Rates!$A$2:$A$60,0),5),Limits!$B$9*Assets!$S60),MIN(Limits!$B$9*Assets!$S60,MAX(0,$F60-SUM($I60:L60)))),IF($E60=1,$F60-$I60,$H60)*INDEX(Rates!$C$2:$AP$60,MATCH($B60,Rates!$A$2:$A$60,0),5)))</f>
      </c>
      <c r="N60" s="2">
        <f>IF($B60="",0,IF($D60=1,IF(6&lt;=$C60,MIN(IF($E60=1,$F60-$I60,$H60)*INDEX(Rates!$C$2:$AP$60,MATCH($B60,Rates!$A$2:$A$60,0),6),Limits!$B$9*Assets!$S60),MIN(Limits!$B$9*Assets!$S60,MAX(0,$F60-SUM($I60:M60)))),IF($E60=1,$F60-$I60,$H60)*INDEX(Rates!$C$2:$AP$60,MATCH($B60,Rates!$A$2:$A$60,0),6)))</f>
      </c>
      <c r="O60" s="2">
        <f>IF($B60="",0,IF($D60=1,IF(7&lt;=$C60,MIN(IF($E60=1,$F60-$I60,$H60)*INDEX(Rates!$C$2:$AP$60,MATCH($B60,Rates!$A$2:$A$60,0),7),Limits!$B$9*Assets!$S60),MIN(Limits!$B$9*Assets!$S60,MAX(0,$F60-SUM($I60:N60)))),IF($E60=1,$F60-$I60,$H60)*INDEX(Rates!$C$2:$AP$60,MATCH($B60,Rates!$A$2:$A$60,0),7)))</f>
      </c>
      <c r="P60" s="2">
        <f>IF($B60="",0,IF($D60=1,IF(8&lt;=$C60,MIN(IF($E60=1,$F60-$I60,$H60)*INDEX(Rates!$C$2:$AP$60,MATCH($B60,Rates!$A$2:$A$60,0),8),Limits!$B$9*Assets!$S60),MIN(Limits!$B$9*Assets!$S60,MAX(0,$F60-SUM($I60:O60)))),IF($E60=1,$F60-$I60,$H60)*INDEX(Rates!$C$2:$AP$60,MATCH($B60,Rates!$A$2:$A$60,0),8)))</f>
      </c>
      <c r="Q60" s="2">
        <f>IF($B60="",0,IF($D60=1,IF(9&lt;=$C60,MIN(IF($E60=1,$F60-$I60,$H60)*INDEX(Rates!$C$2:$AP$60,MATCH($B60,Rates!$A$2:$A$60,0),9),Limits!$B$9*Assets!$S60),MIN(Limits!$B$9*Assets!$S60,MAX(0,$F60-SUM($I60:P60)))),IF($E60=1,$F60-$I60,$H60)*INDEX(Rates!$C$2:$AP$60,MATCH($B60,Rates!$A$2:$A$60,0),9)))</f>
      </c>
      <c r="R60" s="2">
        <f>IF($B60="",0,IF($D60=1,IF(10&lt;=$C60,MIN(IF($E60=1,$F60-$I60,$H60)*INDEX(Rates!$C$2:$AP$60,MATCH($B60,Rates!$A$2:$A$60,0),10),Limits!$B$9*Assets!$S60),MIN(Limits!$B$9*Assets!$S60,MAX(0,$F60-SUM($I60:Q60)))),IF($E60=1,$F60-$I60,$H60)*INDEX(Rates!$C$2:$AP$60,MATCH($B60,Rates!$A$2:$A$60,0),10)))</f>
      </c>
      <c r="S60" s="2">
        <f>IF($B60="",0,IF($D60=1,IF(11&lt;=$C60,MIN(IF($E60=1,$F60-$I60,$H60)*INDEX(Rates!$C$2:$AP$60,MATCH($B60,Rates!$A$2:$A$60,0),11),Limits!$B$9*Assets!$S60),MIN(Limits!$B$9*Assets!$S60,MAX(0,$F60-SUM($I60:R60)))),IF($E60=1,$F60-$I60,$H60)*INDEX(Rates!$C$2:$AP$60,MATCH($B60,Rates!$A$2:$A$60,0),11)))</f>
      </c>
      <c r="T60" s="2">
        <f>IF($B60="",0,IF($D60=1,IF(12&lt;=$C60,MIN(IF($E60=1,$F60-$I60,$H60)*INDEX(Rates!$C$2:$AP$60,MATCH($B60,Rates!$A$2:$A$60,0),12),Limits!$B$9*Assets!$S60),MIN(Limits!$B$9*Assets!$S60,MAX(0,$F60-SUM($I60:S60)))),IF($E60=1,$F60-$I60,$H60)*INDEX(Rates!$C$2:$AP$60,MATCH($B60,Rates!$A$2:$A$60,0),12)))</f>
      </c>
      <c r="U60" s="2">
        <f>IF($B60="",0,IF($D60=1,IF(13&lt;=$C60,MIN(IF($E60=1,$F60-$I60,$H60)*INDEX(Rates!$C$2:$AP$60,MATCH($B60,Rates!$A$2:$A$60,0),13),Limits!$B$9*Assets!$S60),MIN(Limits!$B$9*Assets!$S60,MAX(0,$F60-SUM($I60:T60)))),IF($E60=1,$F60-$I60,$H60)*INDEX(Rates!$C$2:$AP$60,MATCH($B60,Rates!$A$2:$A$60,0),13)))</f>
      </c>
      <c r="V60" s="2">
        <f>IF($B60="",0,IF($D60=1,IF(14&lt;=$C60,MIN(IF($E60=1,$F60-$I60,$H60)*INDEX(Rates!$C$2:$AP$60,MATCH($B60,Rates!$A$2:$A$60,0),14),Limits!$B$9*Assets!$S60),MIN(Limits!$B$9*Assets!$S60,MAX(0,$F60-SUM($I60:U60)))),IF($E60=1,$F60-$I60,$H60)*INDEX(Rates!$C$2:$AP$60,MATCH($B60,Rates!$A$2:$A$60,0),14)))</f>
      </c>
      <c r="W60" s="2">
        <f>IF($B60="",0,IF($D60=1,IF(15&lt;=$C60,MIN(IF($E60=1,$F60-$I60,$H60)*INDEX(Rates!$C$2:$AP$60,MATCH($B60,Rates!$A$2:$A$60,0),15),Limits!$B$9*Assets!$S60),MIN(Limits!$B$9*Assets!$S60,MAX(0,$F60-SUM($I60:V60)))),IF($E60=1,$F60-$I60,$H60)*INDEX(Rates!$C$2:$AP$60,MATCH($B60,Rates!$A$2:$A$60,0),15)))</f>
      </c>
      <c r="X60" s="2">
        <f>IF($B60="",0,IF($D60=1,IF(16&lt;=$C60,MIN(IF($E60=1,$F60-$I60,$H60)*INDEX(Rates!$C$2:$AP$60,MATCH($B60,Rates!$A$2:$A$60,0),16),Limits!$B$9*Assets!$S60),MIN(Limits!$B$9*Assets!$S60,MAX(0,$F60-SUM($I60:W60)))),IF($E60=1,$F60-$I60,$H60)*INDEX(Rates!$C$2:$AP$60,MATCH($B60,Rates!$A$2:$A$60,0),16)))</f>
      </c>
      <c r="Y60" s="2">
        <f>IF($B60="",0,IF($D60=1,IF(17&lt;=$C60,MIN(IF($E60=1,$F60-$I60,$H60)*INDEX(Rates!$C$2:$AP$60,MATCH($B60,Rates!$A$2:$A$60,0),17),Limits!$B$9*Assets!$S60),MIN(Limits!$B$9*Assets!$S60,MAX(0,$F60-SUM($I60:X60)))),IF($E60=1,$F60-$I60,$H60)*INDEX(Rates!$C$2:$AP$60,MATCH($B60,Rates!$A$2:$A$60,0),17)))</f>
      </c>
      <c r="Z60" s="2">
        <f>IF($B60="",0,IF($D60=1,IF(18&lt;=$C60,MIN(IF($E60=1,$F60-$I60,$H60)*INDEX(Rates!$C$2:$AP$60,MATCH($B60,Rates!$A$2:$A$60,0),18),Limits!$B$9*Assets!$S60),MIN(Limits!$B$9*Assets!$S60,MAX(0,$F60-SUM($I60:Y60)))),IF($E60=1,$F60-$I60,$H60)*INDEX(Rates!$C$2:$AP$60,MATCH($B60,Rates!$A$2:$A$60,0),18)))</f>
      </c>
      <c r="AA60" s="2">
        <f>IF($B60="",0,IF($D60=1,IF(19&lt;=$C60,MIN(IF($E60=1,$F60-$I60,$H60)*INDEX(Rates!$C$2:$AP$60,MATCH($B60,Rates!$A$2:$A$60,0),19),Limits!$B$9*Assets!$S60),MIN(Limits!$B$9*Assets!$S60,MAX(0,$F60-SUM($I60:Z60)))),IF($E60=1,$F60-$I60,$H60)*INDEX(Rates!$C$2:$AP$60,MATCH($B60,Rates!$A$2:$A$60,0),19)))</f>
      </c>
      <c r="AB60" s="2">
        <f>IF($B60="",0,IF($D60=1,IF(20&lt;=$C60,MIN(IF($E60=1,$F60-$I60,$H60)*INDEX(Rates!$C$2:$AP$60,MATCH($B60,Rates!$A$2:$A$60,0),20),Limits!$B$9*Assets!$S60),MIN(Limits!$B$9*Assets!$S60,MAX(0,$F60-SUM($I60:AA60)))),IF($E60=1,$F60-$I60,$H60)*INDEX(Rates!$C$2:$AP$60,MATCH($B60,Rates!$A$2:$A$60,0),20)))</f>
      </c>
      <c r="AC60" s="2">
        <f>IF($B60="",0,IF($D60=1,IF(21&lt;=$C60,MIN(IF($E60=1,$F60-$I60,$H60)*INDEX(Rates!$C$2:$AP$60,MATCH($B60,Rates!$A$2:$A$60,0),21),Limits!$B$9*Assets!$S60),MIN(Limits!$B$9*Assets!$S60,MAX(0,$F60-SUM($I60:AB60)))),IF($E60=1,$F60-$I60,$H60)*INDEX(Rates!$C$2:$AP$60,MATCH($B60,Rates!$A$2:$A$60,0),21)))</f>
      </c>
      <c r="AD60" s="2">
        <f>IF($B60="",0,IF($D60=1,IF(22&lt;=$C60,MIN(IF($E60=1,$F60-$I60,$H60)*INDEX(Rates!$C$2:$AP$60,MATCH($B60,Rates!$A$2:$A$60,0),22),Limits!$B$9*Assets!$S60),MIN(Limits!$B$9*Assets!$S60,MAX(0,$F60-SUM($I60:AC60)))),IF($E60=1,$F60-$I60,$H60)*INDEX(Rates!$C$2:$AP$60,MATCH($B60,Rates!$A$2:$A$60,0),22)))</f>
      </c>
      <c r="AE60" s="2">
        <f>IF($B60="",0,IF($D60=1,IF(23&lt;=$C60,MIN(IF($E60=1,$F60-$I60,$H60)*INDEX(Rates!$C$2:$AP$60,MATCH($B60,Rates!$A$2:$A$60,0),23),Limits!$B$9*Assets!$S60),MIN(Limits!$B$9*Assets!$S60,MAX(0,$F60-SUM($I60:AD60)))),IF($E60=1,$F60-$I60,$H60)*INDEX(Rates!$C$2:$AP$60,MATCH($B60,Rates!$A$2:$A$60,0),23)))</f>
      </c>
      <c r="AF60" s="2">
        <f>IF($B60="",0,IF($D60=1,IF(24&lt;=$C60,MIN(IF($E60=1,$F60-$I60,$H60)*INDEX(Rates!$C$2:$AP$60,MATCH($B60,Rates!$A$2:$A$60,0),24),Limits!$B$9*Assets!$S60),MIN(Limits!$B$9*Assets!$S60,MAX(0,$F60-SUM($I60:AE60)))),IF($E60=1,$F60-$I60,$H60)*INDEX(Rates!$C$2:$AP$60,MATCH($B60,Rates!$A$2:$A$60,0),24)))</f>
      </c>
      <c r="AG60" s="2">
        <f>IF($B60="",0,IF($D60=1,IF(25&lt;=$C60,MIN(IF($E60=1,$F60-$I60,$H60)*INDEX(Rates!$C$2:$AP$60,MATCH($B60,Rates!$A$2:$A$60,0),25),Limits!$B$9*Assets!$S60),MIN(Limits!$B$9*Assets!$S60,MAX(0,$F60-SUM($I60:AF60)))),IF($E60=1,$F60-$I60,$H60)*INDEX(Rates!$C$2:$AP$60,MATCH($B60,Rates!$A$2:$A$60,0),25)))</f>
      </c>
      <c r="AH60" s="2">
        <f>IF($B60="",0,IF($D60=1,IF(26&lt;=$C60,MIN(IF($E60=1,$F60-$I60,$H60)*INDEX(Rates!$C$2:$AP$60,MATCH($B60,Rates!$A$2:$A$60,0),26),Limits!$B$9*Assets!$S60),MIN(Limits!$B$9*Assets!$S60,MAX(0,$F60-SUM($I60:AG60)))),IF($E60=1,$F60-$I60,$H60)*INDEX(Rates!$C$2:$AP$60,MATCH($B60,Rates!$A$2:$A$60,0),26)))</f>
      </c>
      <c r="AI60" s="2">
        <f>IF($B60="",0,IF($D60=1,IF(27&lt;=$C60,MIN(IF($E60=1,$F60-$I60,$H60)*INDEX(Rates!$C$2:$AP$60,MATCH($B60,Rates!$A$2:$A$60,0),27),Limits!$B$9*Assets!$S60),MIN(Limits!$B$9*Assets!$S60,MAX(0,$F60-SUM($I60:AH60)))),IF($E60=1,$F60-$I60,$H60)*INDEX(Rates!$C$2:$AP$60,MATCH($B60,Rates!$A$2:$A$60,0),27)))</f>
      </c>
      <c r="AJ60" s="2">
        <f>IF($B60="",0,IF($D60=1,IF(28&lt;=$C60,MIN(IF($E60=1,$F60-$I60,$H60)*INDEX(Rates!$C$2:$AP$60,MATCH($B60,Rates!$A$2:$A$60,0),28),Limits!$B$9*Assets!$S60),MIN(Limits!$B$9*Assets!$S60,MAX(0,$F60-SUM($I60:AI60)))),IF($E60=1,$F60-$I60,$H60)*INDEX(Rates!$C$2:$AP$60,MATCH($B60,Rates!$A$2:$A$60,0),28)))</f>
      </c>
      <c r="AK60" s="2">
        <f>IF($B60="",0,IF($D60=1,IF(29&lt;=$C60,MIN(IF($E60=1,$F60-$I60,$H60)*INDEX(Rates!$C$2:$AP$60,MATCH($B60,Rates!$A$2:$A$60,0),29),Limits!$B$9*Assets!$S60),MIN(Limits!$B$9*Assets!$S60,MAX(0,$F60-SUM($I60:AJ60)))),IF($E60=1,$F60-$I60,$H60)*INDEX(Rates!$C$2:$AP$60,MATCH($B60,Rates!$A$2:$A$60,0),29)))</f>
      </c>
      <c r="AL60" s="2">
        <f>IF($B60="",0,IF($D60=1,IF(30&lt;=$C60,MIN(IF($E60=1,$F60-$I60,$H60)*INDEX(Rates!$C$2:$AP$60,MATCH($B60,Rates!$A$2:$A$60,0),30),Limits!$B$9*Assets!$S60),MIN(Limits!$B$9*Assets!$S60,MAX(0,$F60-SUM($I60:AK60)))),IF($E60=1,$F60-$I60,$H60)*INDEX(Rates!$C$2:$AP$60,MATCH($B60,Rates!$A$2:$A$60,0),30)))</f>
      </c>
      <c r="AM60" s="2">
        <f>IF($B60="",0,IF($D60=1,IF(31&lt;=$C60,MIN(IF($E60=1,$F60-$I60,$H60)*INDEX(Rates!$C$2:$AP$60,MATCH($B60,Rates!$A$2:$A$60,0),31),Limits!$B$9*Assets!$S60),MIN(Limits!$B$9*Assets!$S60,MAX(0,$F60-SUM($I60:AL60)))),IF($E60=1,$F60-$I60,$H60)*INDEX(Rates!$C$2:$AP$60,MATCH($B60,Rates!$A$2:$A$60,0),31)))</f>
      </c>
      <c r="AN60" s="2">
        <f>IF($B60="",0,IF($D60=1,IF(32&lt;=$C60,MIN(IF($E60=1,$F60-$I60,$H60)*INDEX(Rates!$C$2:$AP$60,MATCH($B60,Rates!$A$2:$A$60,0),32),Limits!$B$9*Assets!$S60),MIN(Limits!$B$9*Assets!$S60,MAX(0,$F60-SUM($I60:AM60)))),IF($E60=1,$F60-$I60,$H60)*INDEX(Rates!$C$2:$AP$60,MATCH($B60,Rates!$A$2:$A$60,0),32)))</f>
      </c>
      <c r="AO60" s="2">
        <f>IF($B60="",0,IF($D60=1,IF(33&lt;=$C60,MIN(IF($E60=1,$F60-$I60,$H60)*INDEX(Rates!$C$2:$AP$60,MATCH($B60,Rates!$A$2:$A$60,0),33),Limits!$B$9*Assets!$S60),MIN(Limits!$B$9*Assets!$S60,MAX(0,$F60-SUM($I60:AN60)))),IF($E60=1,$F60-$I60,$H60)*INDEX(Rates!$C$2:$AP$60,MATCH($B60,Rates!$A$2:$A$60,0),33)))</f>
      </c>
      <c r="AP60" s="2">
        <f>IF($B60="",0,IF($D60=1,IF(34&lt;=$C60,MIN(IF($E60=1,$F60-$I60,$H60)*INDEX(Rates!$C$2:$AP$60,MATCH($B60,Rates!$A$2:$A$60,0),34),Limits!$B$9*Assets!$S60),MIN(Limits!$B$9*Assets!$S60,MAX(0,$F60-SUM($I60:AO60)))),IF($E60=1,$F60-$I60,$H60)*INDEX(Rates!$C$2:$AP$60,MATCH($B60,Rates!$A$2:$A$60,0),34)))</f>
      </c>
      <c r="AQ60" s="2">
        <f>IF($B60="",0,IF($D60=1,IF(35&lt;=$C60,MIN(IF($E60=1,$F60-$I60,$H60)*INDEX(Rates!$C$2:$AP$60,MATCH($B60,Rates!$A$2:$A$60,0),35),Limits!$B$9*Assets!$S60),MIN(Limits!$B$9*Assets!$S60,MAX(0,$F60-SUM($I60:AP60)))),IF($E60=1,$F60-$I60,$H60)*INDEX(Rates!$C$2:$AP$60,MATCH($B60,Rates!$A$2:$A$60,0),35)))</f>
      </c>
      <c r="AR60" s="2">
        <f>IF($B60="",0,IF($D60=1,IF(36&lt;=$C60,MIN(IF($E60=1,$F60-$I60,$H60)*INDEX(Rates!$C$2:$AP$60,MATCH($B60,Rates!$A$2:$A$60,0),36),Limits!$B$9*Assets!$S60),MIN(Limits!$B$9*Assets!$S60,MAX(0,$F60-SUM($I60:AQ60)))),IF($E60=1,$F60-$I60,$H60)*INDEX(Rates!$C$2:$AP$60,MATCH($B60,Rates!$A$2:$A$60,0),36)))</f>
      </c>
      <c r="AS60" s="2">
        <f>IF($B60="",0,IF($D60=1,IF(37&lt;=$C60,MIN(IF($E60=1,$F60-$I60,$H60)*INDEX(Rates!$C$2:$AP$60,MATCH($B60,Rates!$A$2:$A$60,0),37),Limits!$B$9*Assets!$S60),MIN(Limits!$B$9*Assets!$S60,MAX(0,$F60-SUM($I60:AR60)))),IF($E60=1,$F60-$I60,$H60)*INDEX(Rates!$C$2:$AP$60,MATCH($B60,Rates!$A$2:$A$60,0),37)))</f>
      </c>
      <c r="AT60" s="2">
        <f>IF($B60="",0,IF($D60=1,IF(38&lt;=$C60,MIN(IF($E60=1,$F60-$I60,$H60)*INDEX(Rates!$C$2:$AP$60,MATCH($B60,Rates!$A$2:$A$60,0),38),Limits!$B$9*Assets!$S60),MIN(Limits!$B$9*Assets!$S60,MAX(0,$F60-SUM($I60:AS60)))),IF($E60=1,$F60-$I60,$H60)*INDEX(Rates!$C$2:$AP$60,MATCH($B60,Rates!$A$2:$A$60,0),38)))</f>
      </c>
      <c r="AU60" s="2">
        <f>IF($B60="",0,IF($D60=1,IF(39&lt;=$C60,MIN(IF($E60=1,$F60-$I60,$H60)*INDEX(Rates!$C$2:$AP$60,MATCH($B60,Rates!$A$2:$A$60,0),39),Limits!$B$9*Assets!$S60),MIN(Limits!$B$9*Assets!$S60,MAX(0,$F60-SUM($I60:AT60)))),IF($E60=1,$F60-$I60,$H60)*INDEX(Rates!$C$2:$AP$60,MATCH($B60,Rates!$A$2:$A$60,0),39)))</f>
      </c>
      <c r="AV60" s="2">
        <f>IF($B60="",0,IF($D60=1,IF(40&lt;=$C60,MIN(IF($E60=1,$F60-$I60,$H60)*INDEX(Rates!$C$2:$AP$60,MATCH($B60,Rates!$A$2:$A$60,0),40),Limits!$B$9*Assets!$S60),MIN(Limits!$B$9*Assets!$S60,MAX(0,$F60-SUM($I60:AU60)))),IF($E60=1,$F60-$I60,$H60)*INDEX(Rates!$C$2:$AP$60,MATCH($B60,Rates!$A$2:$A$60,0),40)))</f>
      </c>
    </row>
    <row r="61" spans="1:48" x14ac:dyDescent="0.25">
      <c r="A61">
        <f>IF(Assets!A61="","",Assets!A61)</f>
      </c>
      <c r="B61">
        <f>Assets!AD61</f>
      </c>
      <c r="C61">
        <f>IF(B61="",0,INDEX(Rates!$B$2:$B$60,MATCH(B61,Rates!$A$2:$A$60,0)))</f>
      </c>
      <c r="D61">
        <f>Assets!X61</f>
      </c>
      <c r="E61">
        <f>IF(AND(D61=1,Assets!J61=1,Assets!K61=0),1,0)</f>
      </c>
      <c r="F61">
        <f>Assets!T61</f>
      </c>
      <c r="G61">
        <f>Assets!AF61+Assets!L61</f>
      </c>
      <c r="H61">
        <f>Assets!M61</f>
      </c>
      <c r="I61" s="2">
        <f>IF($B61="",0,IF($D61=1,IF(1&lt;=$C61,MIN($G61+$H61*INDEX(Rates!$C$2:$AP$60,MATCH($B61,Rates!$A$2:$A$60,0),1),Assets!$Z61),MIN($G61+$H61*INDEX(Rates!$C$2:$AP$60,MATCH($B61,Rates!$A$2:$A$60,0),1),Assets!$Z61)),$G61+$H61*INDEX(Rates!$C$2:$AP$60,MATCH($B61,Rates!$A$2:$A$60,0),1)))</f>
      </c>
      <c r="J61" s="2">
        <f>IF($B61="",0,IF($D61=1,IF(2&lt;=$C61,MIN(IF($E61=1,$F61-$I61,$H61)*INDEX(Rates!$C$2:$AP$60,MATCH($B61,Rates!$A$2:$A$60,0),2),Limits!$B$7*Assets!$S61),MIN(Limits!$B$9*Assets!$S61,MAX(0,$F61-SUM($I61:I61)))),IF($E61=1,$F61-$I61,$H61)*INDEX(Rates!$C$2:$AP$60,MATCH($B61,Rates!$A$2:$A$60,0),2)))</f>
      </c>
      <c r="K61" s="2">
        <f>IF($B61="",0,IF($D61=1,IF(3&lt;=$C61,MIN(IF($E61=1,$F61-$I61,$H61)*INDEX(Rates!$C$2:$AP$60,MATCH($B61,Rates!$A$2:$A$60,0),3),Limits!$B$8*Assets!$S61),MIN(Limits!$B$9*Assets!$S61,MAX(0,$F61-SUM($I61:J61)))),IF($E61=1,$F61-$I61,$H61)*INDEX(Rates!$C$2:$AP$60,MATCH($B61,Rates!$A$2:$A$60,0),3)))</f>
      </c>
      <c r="L61" s="2">
        <f>IF($B61="",0,IF($D61=1,IF(4&lt;=$C61,MIN(IF($E61=1,$F61-$I61,$H61)*INDEX(Rates!$C$2:$AP$60,MATCH($B61,Rates!$A$2:$A$60,0),4),Limits!$B$9*Assets!$S61),MIN(Limits!$B$9*Assets!$S61,MAX(0,$F61-SUM($I61:K61)))),IF($E61=1,$F61-$I61,$H61)*INDEX(Rates!$C$2:$AP$60,MATCH($B61,Rates!$A$2:$A$60,0),4)))</f>
      </c>
      <c r="M61" s="2">
        <f>IF($B61="",0,IF($D61=1,IF(5&lt;=$C61,MIN(IF($E61=1,$F61-$I61,$H61)*INDEX(Rates!$C$2:$AP$60,MATCH($B61,Rates!$A$2:$A$60,0),5),Limits!$B$9*Assets!$S61),MIN(Limits!$B$9*Assets!$S61,MAX(0,$F61-SUM($I61:L61)))),IF($E61=1,$F61-$I61,$H61)*INDEX(Rates!$C$2:$AP$60,MATCH($B61,Rates!$A$2:$A$60,0),5)))</f>
      </c>
      <c r="N61" s="2">
        <f>IF($B61="",0,IF($D61=1,IF(6&lt;=$C61,MIN(IF($E61=1,$F61-$I61,$H61)*INDEX(Rates!$C$2:$AP$60,MATCH($B61,Rates!$A$2:$A$60,0),6),Limits!$B$9*Assets!$S61),MIN(Limits!$B$9*Assets!$S61,MAX(0,$F61-SUM($I61:M61)))),IF($E61=1,$F61-$I61,$H61)*INDEX(Rates!$C$2:$AP$60,MATCH($B61,Rates!$A$2:$A$60,0),6)))</f>
      </c>
      <c r="O61" s="2">
        <f>IF($B61="",0,IF($D61=1,IF(7&lt;=$C61,MIN(IF($E61=1,$F61-$I61,$H61)*INDEX(Rates!$C$2:$AP$60,MATCH($B61,Rates!$A$2:$A$60,0),7),Limits!$B$9*Assets!$S61),MIN(Limits!$B$9*Assets!$S61,MAX(0,$F61-SUM($I61:N61)))),IF($E61=1,$F61-$I61,$H61)*INDEX(Rates!$C$2:$AP$60,MATCH($B61,Rates!$A$2:$A$60,0),7)))</f>
      </c>
      <c r="P61" s="2">
        <f>IF($B61="",0,IF($D61=1,IF(8&lt;=$C61,MIN(IF($E61=1,$F61-$I61,$H61)*INDEX(Rates!$C$2:$AP$60,MATCH($B61,Rates!$A$2:$A$60,0),8),Limits!$B$9*Assets!$S61),MIN(Limits!$B$9*Assets!$S61,MAX(0,$F61-SUM($I61:O61)))),IF($E61=1,$F61-$I61,$H61)*INDEX(Rates!$C$2:$AP$60,MATCH($B61,Rates!$A$2:$A$60,0),8)))</f>
      </c>
      <c r="Q61" s="2">
        <f>IF($B61="",0,IF($D61=1,IF(9&lt;=$C61,MIN(IF($E61=1,$F61-$I61,$H61)*INDEX(Rates!$C$2:$AP$60,MATCH($B61,Rates!$A$2:$A$60,0),9),Limits!$B$9*Assets!$S61),MIN(Limits!$B$9*Assets!$S61,MAX(0,$F61-SUM($I61:P61)))),IF($E61=1,$F61-$I61,$H61)*INDEX(Rates!$C$2:$AP$60,MATCH($B61,Rates!$A$2:$A$60,0),9)))</f>
      </c>
      <c r="R61" s="2">
        <f>IF($B61="",0,IF($D61=1,IF(10&lt;=$C61,MIN(IF($E61=1,$F61-$I61,$H61)*INDEX(Rates!$C$2:$AP$60,MATCH($B61,Rates!$A$2:$A$60,0),10),Limits!$B$9*Assets!$S61),MIN(Limits!$B$9*Assets!$S61,MAX(0,$F61-SUM($I61:Q61)))),IF($E61=1,$F61-$I61,$H61)*INDEX(Rates!$C$2:$AP$60,MATCH($B61,Rates!$A$2:$A$60,0),10)))</f>
      </c>
      <c r="S61" s="2">
        <f>IF($B61="",0,IF($D61=1,IF(11&lt;=$C61,MIN(IF($E61=1,$F61-$I61,$H61)*INDEX(Rates!$C$2:$AP$60,MATCH($B61,Rates!$A$2:$A$60,0),11),Limits!$B$9*Assets!$S61),MIN(Limits!$B$9*Assets!$S61,MAX(0,$F61-SUM($I61:R61)))),IF($E61=1,$F61-$I61,$H61)*INDEX(Rates!$C$2:$AP$60,MATCH($B61,Rates!$A$2:$A$60,0),11)))</f>
      </c>
      <c r="T61" s="2">
        <f>IF($B61="",0,IF($D61=1,IF(12&lt;=$C61,MIN(IF($E61=1,$F61-$I61,$H61)*INDEX(Rates!$C$2:$AP$60,MATCH($B61,Rates!$A$2:$A$60,0),12),Limits!$B$9*Assets!$S61),MIN(Limits!$B$9*Assets!$S61,MAX(0,$F61-SUM($I61:S61)))),IF($E61=1,$F61-$I61,$H61)*INDEX(Rates!$C$2:$AP$60,MATCH($B61,Rates!$A$2:$A$60,0),12)))</f>
      </c>
      <c r="U61" s="2">
        <f>IF($B61="",0,IF($D61=1,IF(13&lt;=$C61,MIN(IF($E61=1,$F61-$I61,$H61)*INDEX(Rates!$C$2:$AP$60,MATCH($B61,Rates!$A$2:$A$60,0),13),Limits!$B$9*Assets!$S61),MIN(Limits!$B$9*Assets!$S61,MAX(0,$F61-SUM($I61:T61)))),IF($E61=1,$F61-$I61,$H61)*INDEX(Rates!$C$2:$AP$60,MATCH($B61,Rates!$A$2:$A$60,0),13)))</f>
      </c>
      <c r="V61" s="2">
        <f>IF($B61="",0,IF($D61=1,IF(14&lt;=$C61,MIN(IF($E61=1,$F61-$I61,$H61)*INDEX(Rates!$C$2:$AP$60,MATCH($B61,Rates!$A$2:$A$60,0),14),Limits!$B$9*Assets!$S61),MIN(Limits!$B$9*Assets!$S61,MAX(0,$F61-SUM($I61:U61)))),IF($E61=1,$F61-$I61,$H61)*INDEX(Rates!$C$2:$AP$60,MATCH($B61,Rates!$A$2:$A$60,0),14)))</f>
      </c>
      <c r="W61" s="2">
        <f>IF($B61="",0,IF($D61=1,IF(15&lt;=$C61,MIN(IF($E61=1,$F61-$I61,$H61)*INDEX(Rates!$C$2:$AP$60,MATCH($B61,Rates!$A$2:$A$60,0),15),Limits!$B$9*Assets!$S61),MIN(Limits!$B$9*Assets!$S61,MAX(0,$F61-SUM($I61:V61)))),IF($E61=1,$F61-$I61,$H61)*INDEX(Rates!$C$2:$AP$60,MATCH($B61,Rates!$A$2:$A$60,0),15)))</f>
      </c>
      <c r="X61" s="2">
        <f>IF($B61="",0,IF($D61=1,IF(16&lt;=$C61,MIN(IF($E61=1,$F61-$I61,$H61)*INDEX(Rates!$C$2:$AP$60,MATCH($B61,Rates!$A$2:$A$60,0),16),Limits!$B$9*Assets!$S61),MIN(Limits!$B$9*Assets!$S61,MAX(0,$F61-SUM($I61:W61)))),IF($E61=1,$F61-$I61,$H61)*INDEX(Rates!$C$2:$AP$60,MATCH($B61,Rates!$A$2:$A$60,0),16)))</f>
      </c>
      <c r="Y61" s="2">
        <f>IF($B61="",0,IF($D61=1,IF(17&lt;=$C61,MIN(IF($E61=1,$F61-$I61,$H61)*INDEX(Rates!$C$2:$AP$60,MATCH($B61,Rates!$A$2:$A$60,0),17),Limits!$B$9*Assets!$S61),MIN(Limits!$B$9*Assets!$S61,MAX(0,$F61-SUM($I61:X61)))),IF($E61=1,$F61-$I61,$H61)*INDEX(Rates!$C$2:$AP$60,MATCH($B61,Rates!$A$2:$A$60,0),17)))</f>
      </c>
      <c r="Z61" s="2">
        <f>IF($B61="",0,IF($D61=1,IF(18&lt;=$C61,MIN(IF($E61=1,$F61-$I61,$H61)*INDEX(Rates!$C$2:$AP$60,MATCH($B61,Rates!$A$2:$A$60,0),18),Limits!$B$9*Assets!$S61),MIN(Limits!$B$9*Assets!$S61,MAX(0,$F61-SUM($I61:Y61)))),IF($E61=1,$F61-$I61,$H61)*INDEX(Rates!$C$2:$AP$60,MATCH($B61,Rates!$A$2:$A$60,0),18)))</f>
      </c>
      <c r="AA61" s="2">
        <f>IF($B61="",0,IF($D61=1,IF(19&lt;=$C61,MIN(IF($E61=1,$F61-$I61,$H61)*INDEX(Rates!$C$2:$AP$60,MATCH($B61,Rates!$A$2:$A$60,0),19),Limits!$B$9*Assets!$S61),MIN(Limits!$B$9*Assets!$S61,MAX(0,$F61-SUM($I61:Z61)))),IF($E61=1,$F61-$I61,$H61)*INDEX(Rates!$C$2:$AP$60,MATCH($B61,Rates!$A$2:$A$60,0),19)))</f>
      </c>
      <c r="AB61" s="2">
        <f>IF($B61="",0,IF($D61=1,IF(20&lt;=$C61,MIN(IF($E61=1,$F61-$I61,$H61)*INDEX(Rates!$C$2:$AP$60,MATCH($B61,Rates!$A$2:$A$60,0),20),Limits!$B$9*Assets!$S61),MIN(Limits!$B$9*Assets!$S61,MAX(0,$F61-SUM($I61:AA61)))),IF($E61=1,$F61-$I61,$H61)*INDEX(Rates!$C$2:$AP$60,MATCH($B61,Rates!$A$2:$A$60,0),20)))</f>
      </c>
      <c r="AC61" s="2">
        <f>IF($B61="",0,IF($D61=1,IF(21&lt;=$C61,MIN(IF($E61=1,$F61-$I61,$H61)*INDEX(Rates!$C$2:$AP$60,MATCH($B61,Rates!$A$2:$A$60,0),21),Limits!$B$9*Assets!$S61),MIN(Limits!$B$9*Assets!$S61,MAX(0,$F61-SUM($I61:AB61)))),IF($E61=1,$F61-$I61,$H61)*INDEX(Rates!$C$2:$AP$60,MATCH($B61,Rates!$A$2:$A$60,0),21)))</f>
      </c>
      <c r="AD61" s="2">
        <f>IF($B61="",0,IF($D61=1,IF(22&lt;=$C61,MIN(IF($E61=1,$F61-$I61,$H61)*INDEX(Rates!$C$2:$AP$60,MATCH($B61,Rates!$A$2:$A$60,0),22),Limits!$B$9*Assets!$S61),MIN(Limits!$B$9*Assets!$S61,MAX(0,$F61-SUM($I61:AC61)))),IF($E61=1,$F61-$I61,$H61)*INDEX(Rates!$C$2:$AP$60,MATCH($B61,Rates!$A$2:$A$60,0),22)))</f>
      </c>
      <c r="AE61" s="2">
        <f>IF($B61="",0,IF($D61=1,IF(23&lt;=$C61,MIN(IF($E61=1,$F61-$I61,$H61)*INDEX(Rates!$C$2:$AP$60,MATCH($B61,Rates!$A$2:$A$60,0),23),Limits!$B$9*Assets!$S61),MIN(Limits!$B$9*Assets!$S61,MAX(0,$F61-SUM($I61:AD61)))),IF($E61=1,$F61-$I61,$H61)*INDEX(Rates!$C$2:$AP$60,MATCH($B61,Rates!$A$2:$A$60,0),23)))</f>
      </c>
      <c r="AF61" s="2">
        <f>IF($B61="",0,IF($D61=1,IF(24&lt;=$C61,MIN(IF($E61=1,$F61-$I61,$H61)*INDEX(Rates!$C$2:$AP$60,MATCH($B61,Rates!$A$2:$A$60,0),24),Limits!$B$9*Assets!$S61),MIN(Limits!$B$9*Assets!$S61,MAX(0,$F61-SUM($I61:AE61)))),IF($E61=1,$F61-$I61,$H61)*INDEX(Rates!$C$2:$AP$60,MATCH($B61,Rates!$A$2:$A$60,0),24)))</f>
      </c>
      <c r="AG61" s="2">
        <f>IF($B61="",0,IF($D61=1,IF(25&lt;=$C61,MIN(IF($E61=1,$F61-$I61,$H61)*INDEX(Rates!$C$2:$AP$60,MATCH($B61,Rates!$A$2:$A$60,0),25),Limits!$B$9*Assets!$S61),MIN(Limits!$B$9*Assets!$S61,MAX(0,$F61-SUM($I61:AF61)))),IF($E61=1,$F61-$I61,$H61)*INDEX(Rates!$C$2:$AP$60,MATCH($B61,Rates!$A$2:$A$60,0),25)))</f>
      </c>
      <c r="AH61" s="2">
        <f>IF($B61="",0,IF($D61=1,IF(26&lt;=$C61,MIN(IF($E61=1,$F61-$I61,$H61)*INDEX(Rates!$C$2:$AP$60,MATCH($B61,Rates!$A$2:$A$60,0),26),Limits!$B$9*Assets!$S61),MIN(Limits!$B$9*Assets!$S61,MAX(0,$F61-SUM($I61:AG61)))),IF($E61=1,$F61-$I61,$H61)*INDEX(Rates!$C$2:$AP$60,MATCH($B61,Rates!$A$2:$A$60,0),26)))</f>
      </c>
      <c r="AI61" s="2">
        <f>IF($B61="",0,IF($D61=1,IF(27&lt;=$C61,MIN(IF($E61=1,$F61-$I61,$H61)*INDEX(Rates!$C$2:$AP$60,MATCH($B61,Rates!$A$2:$A$60,0),27),Limits!$B$9*Assets!$S61),MIN(Limits!$B$9*Assets!$S61,MAX(0,$F61-SUM($I61:AH61)))),IF($E61=1,$F61-$I61,$H61)*INDEX(Rates!$C$2:$AP$60,MATCH($B61,Rates!$A$2:$A$60,0),27)))</f>
      </c>
      <c r="AJ61" s="2">
        <f>IF($B61="",0,IF($D61=1,IF(28&lt;=$C61,MIN(IF($E61=1,$F61-$I61,$H61)*INDEX(Rates!$C$2:$AP$60,MATCH($B61,Rates!$A$2:$A$60,0),28),Limits!$B$9*Assets!$S61),MIN(Limits!$B$9*Assets!$S61,MAX(0,$F61-SUM($I61:AI61)))),IF($E61=1,$F61-$I61,$H61)*INDEX(Rates!$C$2:$AP$60,MATCH($B61,Rates!$A$2:$A$60,0),28)))</f>
      </c>
      <c r="AK61" s="2">
        <f>IF($B61="",0,IF($D61=1,IF(29&lt;=$C61,MIN(IF($E61=1,$F61-$I61,$H61)*INDEX(Rates!$C$2:$AP$60,MATCH($B61,Rates!$A$2:$A$60,0),29),Limits!$B$9*Assets!$S61),MIN(Limits!$B$9*Assets!$S61,MAX(0,$F61-SUM($I61:AJ61)))),IF($E61=1,$F61-$I61,$H61)*INDEX(Rates!$C$2:$AP$60,MATCH($B61,Rates!$A$2:$A$60,0),29)))</f>
      </c>
      <c r="AL61" s="2">
        <f>IF($B61="",0,IF($D61=1,IF(30&lt;=$C61,MIN(IF($E61=1,$F61-$I61,$H61)*INDEX(Rates!$C$2:$AP$60,MATCH($B61,Rates!$A$2:$A$60,0),30),Limits!$B$9*Assets!$S61),MIN(Limits!$B$9*Assets!$S61,MAX(0,$F61-SUM($I61:AK61)))),IF($E61=1,$F61-$I61,$H61)*INDEX(Rates!$C$2:$AP$60,MATCH($B61,Rates!$A$2:$A$60,0),30)))</f>
      </c>
      <c r="AM61" s="2">
        <f>IF($B61="",0,IF($D61=1,IF(31&lt;=$C61,MIN(IF($E61=1,$F61-$I61,$H61)*INDEX(Rates!$C$2:$AP$60,MATCH($B61,Rates!$A$2:$A$60,0),31),Limits!$B$9*Assets!$S61),MIN(Limits!$B$9*Assets!$S61,MAX(0,$F61-SUM($I61:AL61)))),IF($E61=1,$F61-$I61,$H61)*INDEX(Rates!$C$2:$AP$60,MATCH($B61,Rates!$A$2:$A$60,0),31)))</f>
      </c>
      <c r="AN61" s="2">
        <f>IF($B61="",0,IF($D61=1,IF(32&lt;=$C61,MIN(IF($E61=1,$F61-$I61,$H61)*INDEX(Rates!$C$2:$AP$60,MATCH($B61,Rates!$A$2:$A$60,0),32),Limits!$B$9*Assets!$S61),MIN(Limits!$B$9*Assets!$S61,MAX(0,$F61-SUM($I61:AM61)))),IF($E61=1,$F61-$I61,$H61)*INDEX(Rates!$C$2:$AP$60,MATCH($B61,Rates!$A$2:$A$60,0),32)))</f>
      </c>
      <c r="AO61" s="2">
        <f>IF($B61="",0,IF($D61=1,IF(33&lt;=$C61,MIN(IF($E61=1,$F61-$I61,$H61)*INDEX(Rates!$C$2:$AP$60,MATCH($B61,Rates!$A$2:$A$60,0),33),Limits!$B$9*Assets!$S61),MIN(Limits!$B$9*Assets!$S61,MAX(0,$F61-SUM($I61:AN61)))),IF($E61=1,$F61-$I61,$H61)*INDEX(Rates!$C$2:$AP$60,MATCH($B61,Rates!$A$2:$A$60,0),33)))</f>
      </c>
      <c r="AP61" s="2">
        <f>IF($B61="",0,IF($D61=1,IF(34&lt;=$C61,MIN(IF($E61=1,$F61-$I61,$H61)*INDEX(Rates!$C$2:$AP$60,MATCH($B61,Rates!$A$2:$A$60,0),34),Limits!$B$9*Assets!$S61),MIN(Limits!$B$9*Assets!$S61,MAX(0,$F61-SUM($I61:AO61)))),IF($E61=1,$F61-$I61,$H61)*INDEX(Rates!$C$2:$AP$60,MATCH($B61,Rates!$A$2:$A$60,0),34)))</f>
      </c>
      <c r="AQ61" s="2">
        <f>IF($B61="",0,IF($D61=1,IF(35&lt;=$C61,MIN(IF($E61=1,$F61-$I61,$H61)*INDEX(Rates!$C$2:$AP$60,MATCH($B61,Rates!$A$2:$A$60,0),35),Limits!$B$9*Assets!$S61),MIN(Limits!$B$9*Assets!$S61,MAX(0,$F61-SUM($I61:AP61)))),IF($E61=1,$F61-$I61,$H61)*INDEX(Rates!$C$2:$AP$60,MATCH($B61,Rates!$A$2:$A$60,0),35)))</f>
      </c>
      <c r="AR61" s="2">
        <f>IF($B61="",0,IF($D61=1,IF(36&lt;=$C61,MIN(IF($E61=1,$F61-$I61,$H61)*INDEX(Rates!$C$2:$AP$60,MATCH($B61,Rates!$A$2:$A$60,0),36),Limits!$B$9*Assets!$S61),MIN(Limits!$B$9*Assets!$S61,MAX(0,$F61-SUM($I61:AQ61)))),IF($E61=1,$F61-$I61,$H61)*INDEX(Rates!$C$2:$AP$60,MATCH($B61,Rates!$A$2:$A$60,0),36)))</f>
      </c>
      <c r="AS61" s="2">
        <f>IF($B61="",0,IF($D61=1,IF(37&lt;=$C61,MIN(IF($E61=1,$F61-$I61,$H61)*INDEX(Rates!$C$2:$AP$60,MATCH($B61,Rates!$A$2:$A$60,0),37),Limits!$B$9*Assets!$S61),MIN(Limits!$B$9*Assets!$S61,MAX(0,$F61-SUM($I61:AR61)))),IF($E61=1,$F61-$I61,$H61)*INDEX(Rates!$C$2:$AP$60,MATCH($B61,Rates!$A$2:$A$60,0),37)))</f>
      </c>
      <c r="AT61" s="2">
        <f>IF($B61="",0,IF($D61=1,IF(38&lt;=$C61,MIN(IF($E61=1,$F61-$I61,$H61)*INDEX(Rates!$C$2:$AP$60,MATCH($B61,Rates!$A$2:$A$60,0),38),Limits!$B$9*Assets!$S61),MIN(Limits!$B$9*Assets!$S61,MAX(0,$F61-SUM($I61:AS61)))),IF($E61=1,$F61-$I61,$H61)*INDEX(Rates!$C$2:$AP$60,MATCH($B61,Rates!$A$2:$A$60,0),38)))</f>
      </c>
      <c r="AU61" s="2">
        <f>IF($B61="",0,IF($D61=1,IF(39&lt;=$C61,MIN(IF($E61=1,$F61-$I61,$H61)*INDEX(Rates!$C$2:$AP$60,MATCH($B61,Rates!$A$2:$A$60,0),39),Limits!$B$9*Assets!$S61),MIN(Limits!$B$9*Assets!$S61,MAX(0,$F61-SUM($I61:AT61)))),IF($E61=1,$F61-$I61,$H61)*INDEX(Rates!$C$2:$AP$60,MATCH($B61,Rates!$A$2:$A$60,0),39)))</f>
      </c>
      <c r="AV61" s="2">
        <f>IF($B61="",0,IF($D61=1,IF(40&lt;=$C61,MIN(IF($E61=1,$F61-$I61,$H61)*INDEX(Rates!$C$2:$AP$60,MATCH($B61,Rates!$A$2:$A$60,0),40),Limits!$B$9*Assets!$S61),MIN(Limits!$B$9*Assets!$S61,MAX(0,$F61-SUM($I61:AU61)))),IF($E61=1,$F61-$I61,$H61)*INDEX(Rates!$C$2:$AP$60,MATCH($B61,Rates!$A$2:$A$60,0),40)))</f>
      </c>
    </row>
    <row r="62" spans="1:48" x14ac:dyDescent="0.25">
      <c r="A62">
        <f>IF(Assets!A62="","",Assets!A62)</f>
      </c>
      <c r="B62">
        <f>Assets!AD62</f>
      </c>
      <c r="C62">
        <f>IF(B62="",0,INDEX(Rates!$B$2:$B$60,MATCH(B62,Rates!$A$2:$A$60,0)))</f>
      </c>
      <c r="D62">
        <f>Assets!X62</f>
      </c>
      <c r="E62">
        <f>IF(AND(D62=1,Assets!J62=1,Assets!K62=0),1,0)</f>
      </c>
      <c r="F62">
        <f>Assets!T62</f>
      </c>
      <c r="G62">
        <f>Assets!AF62+Assets!L62</f>
      </c>
      <c r="H62">
        <f>Assets!M62</f>
      </c>
      <c r="I62" s="2">
        <f>IF($B62="",0,IF($D62=1,IF(1&lt;=$C62,MIN($G62+$H62*INDEX(Rates!$C$2:$AP$60,MATCH($B62,Rates!$A$2:$A$60,0),1),Assets!$Z62),MIN($G62+$H62*INDEX(Rates!$C$2:$AP$60,MATCH($B62,Rates!$A$2:$A$60,0),1),Assets!$Z62)),$G62+$H62*INDEX(Rates!$C$2:$AP$60,MATCH($B62,Rates!$A$2:$A$60,0),1)))</f>
      </c>
      <c r="J62" s="2">
        <f>IF($B62="",0,IF($D62=1,IF(2&lt;=$C62,MIN(IF($E62=1,$F62-$I62,$H62)*INDEX(Rates!$C$2:$AP$60,MATCH($B62,Rates!$A$2:$A$60,0),2),Limits!$B$7*Assets!$S62),MIN(Limits!$B$9*Assets!$S62,MAX(0,$F62-SUM($I62:I62)))),IF($E62=1,$F62-$I62,$H62)*INDEX(Rates!$C$2:$AP$60,MATCH($B62,Rates!$A$2:$A$60,0),2)))</f>
      </c>
      <c r="K62" s="2">
        <f>IF($B62="",0,IF($D62=1,IF(3&lt;=$C62,MIN(IF($E62=1,$F62-$I62,$H62)*INDEX(Rates!$C$2:$AP$60,MATCH($B62,Rates!$A$2:$A$60,0),3),Limits!$B$8*Assets!$S62),MIN(Limits!$B$9*Assets!$S62,MAX(0,$F62-SUM($I62:J62)))),IF($E62=1,$F62-$I62,$H62)*INDEX(Rates!$C$2:$AP$60,MATCH($B62,Rates!$A$2:$A$60,0),3)))</f>
      </c>
      <c r="L62" s="2">
        <f>IF($B62="",0,IF($D62=1,IF(4&lt;=$C62,MIN(IF($E62=1,$F62-$I62,$H62)*INDEX(Rates!$C$2:$AP$60,MATCH($B62,Rates!$A$2:$A$60,0),4),Limits!$B$9*Assets!$S62),MIN(Limits!$B$9*Assets!$S62,MAX(0,$F62-SUM($I62:K62)))),IF($E62=1,$F62-$I62,$H62)*INDEX(Rates!$C$2:$AP$60,MATCH($B62,Rates!$A$2:$A$60,0),4)))</f>
      </c>
      <c r="M62" s="2">
        <f>IF($B62="",0,IF($D62=1,IF(5&lt;=$C62,MIN(IF($E62=1,$F62-$I62,$H62)*INDEX(Rates!$C$2:$AP$60,MATCH($B62,Rates!$A$2:$A$60,0),5),Limits!$B$9*Assets!$S62),MIN(Limits!$B$9*Assets!$S62,MAX(0,$F62-SUM($I62:L62)))),IF($E62=1,$F62-$I62,$H62)*INDEX(Rates!$C$2:$AP$60,MATCH($B62,Rates!$A$2:$A$60,0),5)))</f>
      </c>
      <c r="N62" s="2">
        <f>IF($B62="",0,IF($D62=1,IF(6&lt;=$C62,MIN(IF($E62=1,$F62-$I62,$H62)*INDEX(Rates!$C$2:$AP$60,MATCH($B62,Rates!$A$2:$A$60,0),6),Limits!$B$9*Assets!$S62),MIN(Limits!$B$9*Assets!$S62,MAX(0,$F62-SUM($I62:M62)))),IF($E62=1,$F62-$I62,$H62)*INDEX(Rates!$C$2:$AP$60,MATCH($B62,Rates!$A$2:$A$60,0),6)))</f>
      </c>
      <c r="O62" s="2">
        <f>IF($B62="",0,IF($D62=1,IF(7&lt;=$C62,MIN(IF($E62=1,$F62-$I62,$H62)*INDEX(Rates!$C$2:$AP$60,MATCH($B62,Rates!$A$2:$A$60,0),7),Limits!$B$9*Assets!$S62),MIN(Limits!$B$9*Assets!$S62,MAX(0,$F62-SUM($I62:N62)))),IF($E62=1,$F62-$I62,$H62)*INDEX(Rates!$C$2:$AP$60,MATCH($B62,Rates!$A$2:$A$60,0),7)))</f>
      </c>
      <c r="P62" s="2">
        <f>IF($B62="",0,IF($D62=1,IF(8&lt;=$C62,MIN(IF($E62=1,$F62-$I62,$H62)*INDEX(Rates!$C$2:$AP$60,MATCH($B62,Rates!$A$2:$A$60,0),8),Limits!$B$9*Assets!$S62),MIN(Limits!$B$9*Assets!$S62,MAX(0,$F62-SUM($I62:O62)))),IF($E62=1,$F62-$I62,$H62)*INDEX(Rates!$C$2:$AP$60,MATCH($B62,Rates!$A$2:$A$60,0),8)))</f>
      </c>
      <c r="Q62" s="2">
        <f>IF($B62="",0,IF($D62=1,IF(9&lt;=$C62,MIN(IF($E62=1,$F62-$I62,$H62)*INDEX(Rates!$C$2:$AP$60,MATCH($B62,Rates!$A$2:$A$60,0),9),Limits!$B$9*Assets!$S62),MIN(Limits!$B$9*Assets!$S62,MAX(0,$F62-SUM($I62:P62)))),IF($E62=1,$F62-$I62,$H62)*INDEX(Rates!$C$2:$AP$60,MATCH($B62,Rates!$A$2:$A$60,0),9)))</f>
      </c>
      <c r="R62" s="2">
        <f>IF($B62="",0,IF($D62=1,IF(10&lt;=$C62,MIN(IF($E62=1,$F62-$I62,$H62)*INDEX(Rates!$C$2:$AP$60,MATCH($B62,Rates!$A$2:$A$60,0),10),Limits!$B$9*Assets!$S62),MIN(Limits!$B$9*Assets!$S62,MAX(0,$F62-SUM($I62:Q62)))),IF($E62=1,$F62-$I62,$H62)*INDEX(Rates!$C$2:$AP$60,MATCH($B62,Rates!$A$2:$A$60,0),10)))</f>
      </c>
      <c r="S62" s="2">
        <f>IF($B62="",0,IF($D62=1,IF(11&lt;=$C62,MIN(IF($E62=1,$F62-$I62,$H62)*INDEX(Rates!$C$2:$AP$60,MATCH($B62,Rates!$A$2:$A$60,0),11),Limits!$B$9*Assets!$S62),MIN(Limits!$B$9*Assets!$S62,MAX(0,$F62-SUM($I62:R62)))),IF($E62=1,$F62-$I62,$H62)*INDEX(Rates!$C$2:$AP$60,MATCH($B62,Rates!$A$2:$A$60,0),11)))</f>
      </c>
      <c r="T62" s="2">
        <f>IF($B62="",0,IF($D62=1,IF(12&lt;=$C62,MIN(IF($E62=1,$F62-$I62,$H62)*INDEX(Rates!$C$2:$AP$60,MATCH($B62,Rates!$A$2:$A$60,0),12),Limits!$B$9*Assets!$S62),MIN(Limits!$B$9*Assets!$S62,MAX(0,$F62-SUM($I62:S62)))),IF($E62=1,$F62-$I62,$H62)*INDEX(Rates!$C$2:$AP$60,MATCH($B62,Rates!$A$2:$A$60,0),12)))</f>
      </c>
      <c r="U62" s="2">
        <f>IF($B62="",0,IF($D62=1,IF(13&lt;=$C62,MIN(IF($E62=1,$F62-$I62,$H62)*INDEX(Rates!$C$2:$AP$60,MATCH($B62,Rates!$A$2:$A$60,0),13),Limits!$B$9*Assets!$S62),MIN(Limits!$B$9*Assets!$S62,MAX(0,$F62-SUM($I62:T62)))),IF($E62=1,$F62-$I62,$H62)*INDEX(Rates!$C$2:$AP$60,MATCH($B62,Rates!$A$2:$A$60,0),13)))</f>
      </c>
      <c r="V62" s="2">
        <f>IF($B62="",0,IF($D62=1,IF(14&lt;=$C62,MIN(IF($E62=1,$F62-$I62,$H62)*INDEX(Rates!$C$2:$AP$60,MATCH($B62,Rates!$A$2:$A$60,0),14),Limits!$B$9*Assets!$S62),MIN(Limits!$B$9*Assets!$S62,MAX(0,$F62-SUM($I62:U62)))),IF($E62=1,$F62-$I62,$H62)*INDEX(Rates!$C$2:$AP$60,MATCH($B62,Rates!$A$2:$A$60,0),14)))</f>
      </c>
      <c r="W62" s="2">
        <f>IF($B62="",0,IF($D62=1,IF(15&lt;=$C62,MIN(IF($E62=1,$F62-$I62,$H62)*INDEX(Rates!$C$2:$AP$60,MATCH($B62,Rates!$A$2:$A$60,0),15),Limits!$B$9*Assets!$S62),MIN(Limits!$B$9*Assets!$S62,MAX(0,$F62-SUM($I62:V62)))),IF($E62=1,$F62-$I62,$H62)*INDEX(Rates!$C$2:$AP$60,MATCH($B62,Rates!$A$2:$A$60,0),15)))</f>
      </c>
      <c r="X62" s="2">
        <f>IF($B62="",0,IF($D62=1,IF(16&lt;=$C62,MIN(IF($E62=1,$F62-$I62,$H62)*INDEX(Rates!$C$2:$AP$60,MATCH($B62,Rates!$A$2:$A$60,0),16),Limits!$B$9*Assets!$S62),MIN(Limits!$B$9*Assets!$S62,MAX(0,$F62-SUM($I62:W62)))),IF($E62=1,$F62-$I62,$H62)*INDEX(Rates!$C$2:$AP$60,MATCH($B62,Rates!$A$2:$A$60,0),16)))</f>
      </c>
      <c r="Y62" s="2">
        <f>IF($B62="",0,IF($D62=1,IF(17&lt;=$C62,MIN(IF($E62=1,$F62-$I62,$H62)*INDEX(Rates!$C$2:$AP$60,MATCH($B62,Rates!$A$2:$A$60,0),17),Limits!$B$9*Assets!$S62),MIN(Limits!$B$9*Assets!$S62,MAX(0,$F62-SUM($I62:X62)))),IF($E62=1,$F62-$I62,$H62)*INDEX(Rates!$C$2:$AP$60,MATCH($B62,Rates!$A$2:$A$60,0),17)))</f>
      </c>
      <c r="Z62" s="2">
        <f>IF($B62="",0,IF($D62=1,IF(18&lt;=$C62,MIN(IF($E62=1,$F62-$I62,$H62)*INDEX(Rates!$C$2:$AP$60,MATCH($B62,Rates!$A$2:$A$60,0),18),Limits!$B$9*Assets!$S62),MIN(Limits!$B$9*Assets!$S62,MAX(0,$F62-SUM($I62:Y62)))),IF($E62=1,$F62-$I62,$H62)*INDEX(Rates!$C$2:$AP$60,MATCH($B62,Rates!$A$2:$A$60,0),18)))</f>
      </c>
      <c r="AA62" s="2">
        <f>IF($B62="",0,IF($D62=1,IF(19&lt;=$C62,MIN(IF($E62=1,$F62-$I62,$H62)*INDEX(Rates!$C$2:$AP$60,MATCH($B62,Rates!$A$2:$A$60,0),19),Limits!$B$9*Assets!$S62),MIN(Limits!$B$9*Assets!$S62,MAX(0,$F62-SUM($I62:Z62)))),IF($E62=1,$F62-$I62,$H62)*INDEX(Rates!$C$2:$AP$60,MATCH($B62,Rates!$A$2:$A$60,0),19)))</f>
      </c>
      <c r="AB62" s="2">
        <f>IF($B62="",0,IF($D62=1,IF(20&lt;=$C62,MIN(IF($E62=1,$F62-$I62,$H62)*INDEX(Rates!$C$2:$AP$60,MATCH($B62,Rates!$A$2:$A$60,0),20),Limits!$B$9*Assets!$S62),MIN(Limits!$B$9*Assets!$S62,MAX(0,$F62-SUM($I62:AA62)))),IF($E62=1,$F62-$I62,$H62)*INDEX(Rates!$C$2:$AP$60,MATCH($B62,Rates!$A$2:$A$60,0),20)))</f>
      </c>
      <c r="AC62" s="2">
        <f>IF($B62="",0,IF($D62=1,IF(21&lt;=$C62,MIN(IF($E62=1,$F62-$I62,$H62)*INDEX(Rates!$C$2:$AP$60,MATCH($B62,Rates!$A$2:$A$60,0),21),Limits!$B$9*Assets!$S62),MIN(Limits!$B$9*Assets!$S62,MAX(0,$F62-SUM($I62:AB62)))),IF($E62=1,$F62-$I62,$H62)*INDEX(Rates!$C$2:$AP$60,MATCH($B62,Rates!$A$2:$A$60,0),21)))</f>
      </c>
      <c r="AD62" s="2">
        <f>IF($B62="",0,IF($D62=1,IF(22&lt;=$C62,MIN(IF($E62=1,$F62-$I62,$H62)*INDEX(Rates!$C$2:$AP$60,MATCH($B62,Rates!$A$2:$A$60,0),22),Limits!$B$9*Assets!$S62),MIN(Limits!$B$9*Assets!$S62,MAX(0,$F62-SUM($I62:AC62)))),IF($E62=1,$F62-$I62,$H62)*INDEX(Rates!$C$2:$AP$60,MATCH($B62,Rates!$A$2:$A$60,0),22)))</f>
      </c>
      <c r="AE62" s="2">
        <f>IF($B62="",0,IF($D62=1,IF(23&lt;=$C62,MIN(IF($E62=1,$F62-$I62,$H62)*INDEX(Rates!$C$2:$AP$60,MATCH($B62,Rates!$A$2:$A$60,0),23),Limits!$B$9*Assets!$S62),MIN(Limits!$B$9*Assets!$S62,MAX(0,$F62-SUM($I62:AD62)))),IF($E62=1,$F62-$I62,$H62)*INDEX(Rates!$C$2:$AP$60,MATCH($B62,Rates!$A$2:$A$60,0),23)))</f>
      </c>
      <c r="AF62" s="2">
        <f>IF($B62="",0,IF($D62=1,IF(24&lt;=$C62,MIN(IF($E62=1,$F62-$I62,$H62)*INDEX(Rates!$C$2:$AP$60,MATCH($B62,Rates!$A$2:$A$60,0),24),Limits!$B$9*Assets!$S62),MIN(Limits!$B$9*Assets!$S62,MAX(0,$F62-SUM($I62:AE62)))),IF($E62=1,$F62-$I62,$H62)*INDEX(Rates!$C$2:$AP$60,MATCH($B62,Rates!$A$2:$A$60,0),24)))</f>
      </c>
      <c r="AG62" s="2">
        <f>IF($B62="",0,IF($D62=1,IF(25&lt;=$C62,MIN(IF($E62=1,$F62-$I62,$H62)*INDEX(Rates!$C$2:$AP$60,MATCH($B62,Rates!$A$2:$A$60,0),25),Limits!$B$9*Assets!$S62),MIN(Limits!$B$9*Assets!$S62,MAX(0,$F62-SUM($I62:AF62)))),IF($E62=1,$F62-$I62,$H62)*INDEX(Rates!$C$2:$AP$60,MATCH($B62,Rates!$A$2:$A$60,0),25)))</f>
      </c>
      <c r="AH62" s="2">
        <f>IF($B62="",0,IF($D62=1,IF(26&lt;=$C62,MIN(IF($E62=1,$F62-$I62,$H62)*INDEX(Rates!$C$2:$AP$60,MATCH($B62,Rates!$A$2:$A$60,0),26),Limits!$B$9*Assets!$S62),MIN(Limits!$B$9*Assets!$S62,MAX(0,$F62-SUM($I62:AG62)))),IF($E62=1,$F62-$I62,$H62)*INDEX(Rates!$C$2:$AP$60,MATCH($B62,Rates!$A$2:$A$60,0),26)))</f>
      </c>
      <c r="AI62" s="2">
        <f>IF($B62="",0,IF($D62=1,IF(27&lt;=$C62,MIN(IF($E62=1,$F62-$I62,$H62)*INDEX(Rates!$C$2:$AP$60,MATCH($B62,Rates!$A$2:$A$60,0),27),Limits!$B$9*Assets!$S62),MIN(Limits!$B$9*Assets!$S62,MAX(0,$F62-SUM($I62:AH62)))),IF($E62=1,$F62-$I62,$H62)*INDEX(Rates!$C$2:$AP$60,MATCH($B62,Rates!$A$2:$A$60,0),27)))</f>
      </c>
      <c r="AJ62" s="2">
        <f>IF($B62="",0,IF($D62=1,IF(28&lt;=$C62,MIN(IF($E62=1,$F62-$I62,$H62)*INDEX(Rates!$C$2:$AP$60,MATCH($B62,Rates!$A$2:$A$60,0),28),Limits!$B$9*Assets!$S62),MIN(Limits!$B$9*Assets!$S62,MAX(0,$F62-SUM($I62:AI62)))),IF($E62=1,$F62-$I62,$H62)*INDEX(Rates!$C$2:$AP$60,MATCH($B62,Rates!$A$2:$A$60,0),28)))</f>
      </c>
      <c r="AK62" s="2">
        <f>IF($B62="",0,IF($D62=1,IF(29&lt;=$C62,MIN(IF($E62=1,$F62-$I62,$H62)*INDEX(Rates!$C$2:$AP$60,MATCH($B62,Rates!$A$2:$A$60,0),29),Limits!$B$9*Assets!$S62),MIN(Limits!$B$9*Assets!$S62,MAX(0,$F62-SUM($I62:AJ62)))),IF($E62=1,$F62-$I62,$H62)*INDEX(Rates!$C$2:$AP$60,MATCH($B62,Rates!$A$2:$A$60,0),29)))</f>
      </c>
      <c r="AL62" s="2">
        <f>IF($B62="",0,IF($D62=1,IF(30&lt;=$C62,MIN(IF($E62=1,$F62-$I62,$H62)*INDEX(Rates!$C$2:$AP$60,MATCH($B62,Rates!$A$2:$A$60,0),30),Limits!$B$9*Assets!$S62),MIN(Limits!$B$9*Assets!$S62,MAX(0,$F62-SUM($I62:AK62)))),IF($E62=1,$F62-$I62,$H62)*INDEX(Rates!$C$2:$AP$60,MATCH($B62,Rates!$A$2:$A$60,0),30)))</f>
      </c>
      <c r="AM62" s="2">
        <f>IF($B62="",0,IF($D62=1,IF(31&lt;=$C62,MIN(IF($E62=1,$F62-$I62,$H62)*INDEX(Rates!$C$2:$AP$60,MATCH($B62,Rates!$A$2:$A$60,0),31),Limits!$B$9*Assets!$S62),MIN(Limits!$B$9*Assets!$S62,MAX(0,$F62-SUM($I62:AL62)))),IF($E62=1,$F62-$I62,$H62)*INDEX(Rates!$C$2:$AP$60,MATCH($B62,Rates!$A$2:$A$60,0),31)))</f>
      </c>
      <c r="AN62" s="2">
        <f>IF($B62="",0,IF($D62=1,IF(32&lt;=$C62,MIN(IF($E62=1,$F62-$I62,$H62)*INDEX(Rates!$C$2:$AP$60,MATCH($B62,Rates!$A$2:$A$60,0),32),Limits!$B$9*Assets!$S62),MIN(Limits!$B$9*Assets!$S62,MAX(0,$F62-SUM($I62:AM62)))),IF($E62=1,$F62-$I62,$H62)*INDEX(Rates!$C$2:$AP$60,MATCH($B62,Rates!$A$2:$A$60,0),32)))</f>
      </c>
      <c r="AO62" s="2">
        <f>IF($B62="",0,IF($D62=1,IF(33&lt;=$C62,MIN(IF($E62=1,$F62-$I62,$H62)*INDEX(Rates!$C$2:$AP$60,MATCH($B62,Rates!$A$2:$A$60,0),33),Limits!$B$9*Assets!$S62),MIN(Limits!$B$9*Assets!$S62,MAX(0,$F62-SUM($I62:AN62)))),IF($E62=1,$F62-$I62,$H62)*INDEX(Rates!$C$2:$AP$60,MATCH($B62,Rates!$A$2:$A$60,0),33)))</f>
      </c>
      <c r="AP62" s="2">
        <f>IF($B62="",0,IF($D62=1,IF(34&lt;=$C62,MIN(IF($E62=1,$F62-$I62,$H62)*INDEX(Rates!$C$2:$AP$60,MATCH($B62,Rates!$A$2:$A$60,0),34),Limits!$B$9*Assets!$S62),MIN(Limits!$B$9*Assets!$S62,MAX(0,$F62-SUM($I62:AO62)))),IF($E62=1,$F62-$I62,$H62)*INDEX(Rates!$C$2:$AP$60,MATCH($B62,Rates!$A$2:$A$60,0),34)))</f>
      </c>
      <c r="AQ62" s="2">
        <f>IF($B62="",0,IF($D62=1,IF(35&lt;=$C62,MIN(IF($E62=1,$F62-$I62,$H62)*INDEX(Rates!$C$2:$AP$60,MATCH($B62,Rates!$A$2:$A$60,0),35),Limits!$B$9*Assets!$S62),MIN(Limits!$B$9*Assets!$S62,MAX(0,$F62-SUM($I62:AP62)))),IF($E62=1,$F62-$I62,$H62)*INDEX(Rates!$C$2:$AP$60,MATCH($B62,Rates!$A$2:$A$60,0),35)))</f>
      </c>
      <c r="AR62" s="2">
        <f>IF($B62="",0,IF($D62=1,IF(36&lt;=$C62,MIN(IF($E62=1,$F62-$I62,$H62)*INDEX(Rates!$C$2:$AP$60,MATCH($B62,Rates!$A$2:$A$60,0),36),Limits!$B$9*Assets!$S62),MIN(Limits!$B$9*Assets!$S62,MAX(0,$F62-SUM($I62:AQ62)))),IF($E62=1,$F62-$I62,$H62)*INDEX(Rates!$C$2:$AP$60,MATCH($B62,Rates!$A$2:$A$60,0),36)))</f>
      </c>
      <c r="AS62" s="2">
        <f>IF($B62="",0,IF($D62=1,IF(37&lt;=$C62,MIN(IF($E62=1,$F62-$I62,$H62)*INDEX(Rates!$C$2:$AP$60,MATCH($B62,Rates!$A$2:$A$60,0),37),Limits!$B$9*Assets!$S62),MIN(Limits!$B$9*Assets!$S62,MAX(0,$F62-SUM($I62:AR62)))),IF($E62=1,$F62-$I62,$H62)*INDEX(Rates!$C$2:$AP$60,MATCH($B62,Rates!$A$2:$A$60,0),37)))</f>
      </c>
      <c r="AT62" s="2">
        <f>IF($B62="",0,IF($D62=1,IF(38&lt;=$C62,MIN(IF($E62=1,$F62-$I62,$H62)*INDEX(Rates!$C$2:$AP$60,MATCH($B62,Rates!$A$2:$A$60,0),38),Limits!$B$9*Assets!$S62),MIN(Limits!$B$9*Assets!$S62,MAX(0,$F62-SUM($I62:AS62)))),IF($E62=1,$F62-$I62,$H62)*INDEX(Rates!$C$2:$AP$60,MATCH($B62,Rates!$A$2:$A$60,0),38)))</f>
      </c>
      <c r="AU62" s="2">
        <f>IF($B62="",0,IF($D62=1,IF(39&lt;=$C62,MIN(IF($E62=1,$F62-$I62,$H62)*INDEX(Rates!$C$2:$AP$60,MATCH($B62,Rates!$A$2:$A$60,0),39),Limits!$B$9*Assets!$S62),MIN(Limits!$B$9*Assets!$S62,MAX(0,$F62-SUM($I62:AT62)))),IF($E62=1,$F62-$I62,$H62)*INDEX(Rates!$C$2:$AP$60,MATCH($B62,Rates!$A$2:$A$60,0),39)))</f>
      </c>
      <c r="AV62" s="2">
        <f>IF($B62="",0,IF($D62=1,IF(40&lt;=$C62,MIN(IF($E62=1,$F62-$I62,$H62)*INDEX(Rates!$C$2:$AP$60,MATCH($B62,Rates!$A$2:$A$60,0),40),Limits!$B$9*Assets!$S62),MIN(Limits!$B$9*Assets!$S62,MAX(0,$F62-SUM($I62:AU62)))),IF($E62=1,$F62-$I62,$H62)*INDEX(Rates!$C$2:$AP$60,MATCH($B62,Rates!$A$2:$A$60,0),40)))</f>
      </c>
    </row>
    <row r="63" spans="1:48" x14ac:dyDescent="0.25">
      <c r="A63">
        <f>IF(Assets!A63="","",Assets!A63)</f>
      </c>
      <c r="B63">
        <f>Assets!AD63</f>
      </c>
      <c r="C63">
        <f>IF(B63="",0,INDEX(Rates!$B$2:$B$60,MATCH(B63,Rates!$A$2:$A$60,0)))</f>
      </c>
      <c r="D63">
        <f>Assets!X63</f>
      </c>
      <c r="E63">
        <f>IF(AND(D63=1,Assets!J63=1,Assets!K63=0),1,0)</f>
      </c>
      <c r="F63">
        <f>Assets!T63</f>
      </c>
      <c r="G63">
        <f>Assets!AF63+Assets!L63</f>
      </c>
      <c r="H63">
        <f>Assets!M63</f>
      </c>
      <c r="I63" s="2">
        <f>IF($B63="",0,IF($D63=1,IF(1&lt;=$C63,MIN($G63+$H63*INDEX(Rates!$C$2:$AP$60,MATCH($B63,Rates!$A$2:$A$60,0),1),Assets!$Z63),MIN($G63+$H63*INDEX(Rates!$C$2:$AP$60,MATCH($B63,Rates!$A$2:$A$60,0),1),Assets!$Z63)),$G63+$H63*INDEX(Rates!$C$2:$AP$60,MATCH($B63,Rates!$A$2:$A$60,0),1)))</f>
      </c>
      <c r="J63" s="2">
        <f>IF($B63="",0,IF($D63=1,IF(2&lt;=$C63,MIN(IF($E63=1,$F63-$I63,$H63)*INDEX(Rates!$C$2:$AP$60,MATCH($B63,Rates!$A$2:$A$60,0),2),Limits!$B$7*Assets!$S63),MIN(Limits!$B$9*Assets!$S63,MAX(0,$F63-SUM($I63:I63)))),IF($E63=1,$F63-$I63,$H63)*INDEX(Rates!$C$2:$AP$60,MATCH($B63,Rates!$A$2:$A$60,0),2)))</f>
      </c>
      <c r="K63" s="2">
        <f>IF($B63="",0,IF($D63=1,IF(3&lt;=$C63,MIN(IF($E63=1,$F63-$I63,$H63)*INDEX(Rates!$C$2:$AP$60,MATCH($B63,Rates!$A$2:$A$60,0),3),Limits!$B$8*Assets!$S63),MIN(Limits!$B$9*Assets!$S63,MAX(0,$F63-SUM($I63:J63)))),IF($E63=1,$F63-$I63,$H63)*INDEX(Rates!$C$2:$AP$60,MATCH($B63,Rates!$A$2:$A$60,0),3)))</f>
      </c>
      <c r="L63" s="2">
        <f>IF($B63="",0,IF($D63=1,IF(4&lt;=$C63,MIN(IF($E63=1,$F63-$I63,$H63)*INDEX(Rates!$C$2:$AP$60,MATCH($B63,Rates!$A$2:$A$60,0),4),Limits!$B$9*Assets!$S63),MIN(Limits!$B$9*Assets!$S63,MAX(0,$F63-SUM($I63:K63)))),IF($E63=1,$F63-$I63,$H63)*INDEX(Rates!$C$2:$AP$60,MATCH($B63,Rates!$A$2:$A$60,0),4)))</f>
      </c>
      <c r="M63" s="2">
        <f>IF($B63="",0,IF($D63=1,IF(5&lt;=$C63,MIN(IF($E63=1,$F63-$I63,$H63)*INDEX(Rates!$C$2:$AP$60,MATCH($B63,Rates!$A$2:$A$60,0),5),Limits!$B$9*Assets!$S63),MIN(Limits!$B$9*Assets!$S63,MAX(0,$F63-SUM($I63:L63)))),IF($E63=1,$F63-$I63,$H63)*INDEX(Rates!$C$2:$AP$60,MATCH($B63,Rates!$A$2:$A$60,0),5)))</f>
      </c>
      <c r="N63" s="2">
        <f>IF($B63="",0,IF($D63=1,IF(6&lt;=$C63,MIN(IF($E63=1,$F63-$I63,$H63)*INDEX(Rates!$C$2:$AP$60,MATCH($B63,Rates!$A$2:$A$60,0),6),Limits!$B$9*Assets!$S63),MIN(Limits!$B$9*Assets!$S63,MAX(0,$F63-SUM($I63:M63)))),IF($E63=1,$F63-$I63,$H63)*INDEX(Rates!$C$2:$AP$60,MATCH($B63,Rates!$A$2:$A$60,0),6)))</f>
      </c>
      <c r="O63" s="2">
        <f>IF($B63="",0,IF($D63=1,IF(7&lt;=$C63,MIN(IF($E63=1,$F63-$I63,$H63)*INDEX(Rates!$C$2:$AP$60,MATCH($B63,Rates!$A$2:$A$60,0),7),Limits!$B$9*Assets!$S63),MIN(Limits!$B$9*Assets!$S63,MAX(0,$F63-SUM($I63:N63)))),IF($E63=1,$F63-$I63,$H63)*INDEX(Rates!$C$2:$AP$60,MATCH($B63,Rates!$A$2:$A$60,0),7)))</f>
      </c>
      <c r="P63" s="2">
        <f>IF($B63="",0,IF($D63=1,IF(8&lt;=$C63,MIN(IF($E63=1,$F63-$I63,$H63)*INDEX(Rates!$C$2:$AP$60,MATCH($B63,Rates!$A$2:$A$60,0),8),Limits!$B$9*Assets!$S63),MIN(Limits!$B$9*Assets!$S63,MAX(0,$F63-SUM($I63:O63)))),IF($E63=1,$F63-$I63,$H63)*INDEX(Rates!$C$2:$AP$60,MATCH($B63,Rates!$A$2:$A$60,0),8)))</f>
      </c>
      <c r="Q63" s="2">
        <f>IF($B63="",0,IF($D63=1,IF(9&lt;=$C63,MIN(IF($E63=1,$F63-$I63,$H63)*INDEX(Rates!$C$2:$AP$60,MATCH($B63,Rates!$A$2:$A$60,0),9),Limits!$B$9*Assets!$S63),MIN(Limits!$B$9*Assets!$S63,MAX(0,$F63-SUM($I63:P63)))),IF($E63=1,$F63-$I63,$H63)*INDEX(Rates!$C$2:$AP$60,MATCH($B63,Rates!$A$2:$A$60,0),9)))</f>
      </c>
      <c r="R63" s="2">
        <f>IF($B63="",0,IF($D63=1,IF(10&lt;=$C63,MIN(IF($E63=1,$F63-$I63,$H63)*INDEX(Rates!$C$2:$AP$60,MATCH($B63,Rates!$A$2:$A$60,0),10),Limits!$B$9*Assets!$S63),MIN(Limits!$B$9*Assets!$S63,MAX(0,$F63-SUM($I63:Q63)))),IF($E63=1,$F63-$I63,$H63)*INDEX(Rates!$C$2:$AP$60,MATCH($B63,Rates!$A$2:$A$60,0),10)))</f>
      </c>
      <c r="S63" s="2">
        <f>IF($B63="",0,IF($D63=1,IF(11&lt;=$C63,MIN(IF($E63=1,$F63-$I63,$H63)*INDEX(Rates!$C$2:$AP$60,MATCH($B63,Rates!$A$2:$A$60,0),11),Limits!$B$9*Assets!$S63),MIN(Limits!$B$9*Assets!$S63,MAX(0,$F63-SUM($I63:R63)))),IF($E63=1,$F63-$I63,$H63)*INDEX(Rates!$C$2:$AP$60,MATCH($B63,Rates!$A$2:$A$60,0),11)))</f>
      </c>
      <c r="T63" s="2">
        <f>IF($B63="",0,IF($D63=1,IF(12&lt;=$C63,MIN(IF($E63=1,$F63-$I63,$H63)*INDEX(Rates!$C$2:$AP$60,MATCH($B63,Rates!$A$2:$A$60,0),12),Limits!$B$9*Assets!$S63),MIN(Limits!$B$9*Assets!$S63,MAX(0,$F63-SUM($I63:S63)))),IF($E63=1,$F63-$I63,$H63)*INDEX(Rates!$C$2:$AP$60,MATCH($B63,Rates!$A$2:$A$60,0),12)))</f>
      </c>
      <c r="U63" s="2">
        <f>IF($B63="",0,IF($D63=1,IF(13&lt;=$C63,MIN(IF($E63=1,$F63-$I63,$H63)*INDEX(Rates!$C$2:$AP$60,MATCH($B63,Rates!$A$2:$A$60,0),13),Limits!$B$9*Assets!$S63),MIN(Limits!$B$9*Assets!$S63,MAX(0,$F63-SUM($I63:T63)))),IF($E63=1,$F63-$I63,$H63)*INDEX(Rates!$C$2:$AP$60,MATCH($B63,Rates!$A$2:$A$60,0),13)))</f>
      </c>
      <c r="V63" s="2">
        <f>IF($B63="",0,IF($D63=1,IF(14&lt;=$C63,MIN(IF($E63=1,$F63-$I63,$H63)*INDEX(Rates!$C$2:$AP$60,MATCH($B63,Rates!$A$2:$A$60,0),14),Limits!$B$9*Assets!$S63),MIN(Limits!$B$9*Assets!$S63,MAX(0,$F63-SUM($I63:U63)))),IF($E63=1,$F63-$I63,$H63)*INDEX(Rates!$C$2:$AP$60,MATCH($B63,Rates!$A$2:$A$60,0),14)))</f>
      </c>
      <c r="W63" s="2">
        <f>IF($B63="",0,IF($D63=1,IF(15&lt;=$C63,MIN(IF($E63=1,$F63-$I63,$H63)*INDEX(Rates!$C$2:$AP$60,MATCH($B63,Rates!$A$2:$A$60,0),15),Limits!$B$9*Assets!$S63),MIN(Limits!$B$9*Assets!$S63,MAX(0,$F63-SUM($I63:V63)))),IF($E63=1,$F63-$I63,$H63)*INDEX(Rates!$C$2:$AP$60,MATCH($B63,Rates!$A$2:$A$60,0),15)))</f>
      </c>
      <c r="X63" s="2">
        <f>IF($B63="",0,IF($D63=1,IF(16&lt;=$C63,MIN(IF($E63=1,$F63-$I63,$H63)*INDEX(Rates!$C$2:$AP$60,MATCH($B63,Rates!$A$2:$A$60,0),16),Limits!$B$9*Assets!$S63),MIN(Limits!$B$9*Assets!$S63,MAX(0,$F63-SUM($I63:W63)))),IF($E63=1,$F63-$I63,$H63)*INDEX(Rates!$C$2:$AP$60,MATCH($B63,Rates!$A$2:$A$60,0),16)))</f>
      </c>
      <c r="Y63" s="2">
        <f>IF($B63="",0,IF($D63=1,IF(17&lt;=$C63,MIN(IF($E63=1,$F63-$I63,$H63)*INDEX(Rates!$C$2:$AP$60,MATCH($B63,Rates!$A$2:$A$60,0),17),Limits!$B$9*Assets!$S63),MIN(Limits!$B$9*Assets!$S63,MAX(0,$F63-SUM($I63:X63)))),IF($E63=1,$F63-$I63,$H63)*INDEX(Rates!$C$2:$AP$60,MATCH($B63,Rates!$A$2:$A$60,0),17)))</f>
      </c>
      <c r="Z63" s="2">
        <f>IF($B63="",0,IF($D63=1,IF(18&lt;=$C63,MIN(IF($E63=1,$F63-$I63,$H63)*INDEX(Rates!$C$2:$AP$60,MATCH($B63,Rates!$A$2:$A$60,0),18),Limits!$B$9*Assets!$S63),MIN(Limits!$B$9*Assets!$S63,MAX(0,$F63-SUM($I63:Y63)))),IF($E63=1,$F63-$I63,$H63)*INDEX(Rates!$C$2:$AP$60,MATCH($B63,Rates!$A$2:$A$60,0),18)))</f>
      </c>
      <c r="AA63" s="2">
        <f>IF($B63="",0,IF($D63=1,IF(19&lt;=$C63,MIN(IF($E63=1,$F63-$I63,$H63)*INDEX(Rates!$C$2:$AP$60,MATCH($B63,Rates!$A$2:$A$60,0),19),Limits!$B$9*Assets!$S63),MIN(Limits!$B$9*Assets!$S63,MAX(0,$F63-SUM($I63:Z63)))),IF($E63=1,$F63-$I63,$H63)*INDEX(Rates!$C$2:$AP$60,MATCH($B63,Rates!$A$2:$A$60,0),19)))</f>
      </c>
      <c r="AB63" s="2">
        <f>IF($B63="",0,IF($D63=1,IF(20&lt;=$C63,MIN(IF($E63=1,$F63-$I63,$H63)*INDEX(Rates!$C$2:$AP$60,MATCH($B63,Rates!$A$2:$A$60,0),20),Limits!$B$9*Assets!$S63),MIN(Limits!$B$9*Assets!$S63,MAX(0,$F63-SUM($I63:AA63)))),IF($E63=1,$F63-$I63,$H63)*INDEX(Rates!$C$2:$AP$60,MATCH($B63,Rates!$A$2:$A$60,0),20)))</f>
      </c>
      <c r="AC63" s="2">
        <f>IF($B63="",0,IF($D63=1,IF(21&lt;=$C63,MIN(IF($E63=1,$F63-$I63,$H63)*INDEX(Rates!$C$2:$AP$60,MATCH($B63,Rates!$A$2:$A$60,0),21),Limits!$B$9*Assets!$S63),MIN(Limits!$B$9*Assets!$S63,MAX(0,$F63-SUM($I63:AB63)))),IF($E63=1,$F63-$I63,$H63)*INDEX(Rates!$C$2:$AP$60,MATCH($B63,Rates!$A$2:$A$60,0),21)))</f>
      </c>
      <c r="AD63" s="2">
        <f>IF($B63="",0,IF($D63=1,IF(22&lt;=$C63,MIN(IF($E63=1,$F63-$I63,$H63)*INDEX(Rates!$C$2:$AP$60,MATCH($B63,Rates!$A$2:$A$60,0),22),Limits!$B$9*Assets!$S63),MIN(Limits!$B$9*Assets!$S63,MAX(0,$F63-SUM($I63:AC63)))),IF($E63=1,$F63-$I63,$H63)*INDEX(Rates!$C$2:$AP$60,MATCH($B63,Rates!$A$2:$A$60,0),22)))</f>
      </c>
      <c r="AE63" s="2">
        <f>IF($B63="",0,IF($D63=1,IF(23&lt;=$C63,MIN(IF($E63=1,$F63-$I63,$H63)*INDEX(Rates!$C$2:$AP$60,MATCH($B63,Rates!$A$2:$A$60,0),23),Limits!$B$9*Assets!$S63),MIN(Limits!$B$9*Assets!$S63,MAX(0,$F63-SUM($I63:AD63)))),IF($E63=1,$F63-$I63,$H63)*INDEX(Rates!$C$2:$AP$60,MATCH($B63,Rates!$A$2:$A$60,0),23)))</f>
      </c>
      <c r="AF63" s="2">
        <f>IF($B63="",0,IF($D63=1,IF(24&lt;=$C63,MIN(IF($E63=1,$F63-$I63,$H63)*INDEX(Rates!$C$2:$AP$60,MATCH($B63,Rates!$A$2:$A$60,0),24),Limits!$B$9*Assets!$S63),MIN(Limits!$B$9*Assets!$S63,MAX(0,$F63-SUM($I63:AE63)))),IF($E63=1,$F63-$I63,$H63)*INDEX(Rates!$C$2:$AP$60,MATCH($B63,Rates!$A$2:$A$60,0),24)))</f>
      </c>
      <c r="AG63" s="2">
        <f>IF($B63="",0,IF($D63=1,IF(25&lt;=$C63,MIN(IF($E63=1,$F63-$I63,$H63)*INDEX(Rates!$C$2:$AP$60,MATCH($B63,Rates!$A$2:$A$60,0),25),Limits!$B$9*Assets!$S63),MIN(Limits!$B$9*Assets!$S63,MAX(0,$F63-SUM($I63:AF63)))),IF($E63=1,$F63-$I63,$H63)*INDEX(Rates!$C$2:$AP$60,MATCH($B63,Rates!$A$2:$A$60,0),25)))</f>
      </c>
      <c r="AH63" s="2">
        <f>IF($B63="",0,IF($D63=1,IF(26&lt;=$C63,MIN(IF($E63=1,$F63-$I63,$H63)*INDEX(Rates!$C$2:$AP$60,MATCH($B63,Rates!$A$2:$A$60,0),26),Limits!$B$9*Assets!$S63),MIN(Limits!$B$9*Assets!$S63,MAX(0,$F63-SUM($I63:AG63)))),IF($E63=1,$F63-$I63,$H63)*INDEX(Rates!$C$2:$AP$60,MATCH($B63,Rates!$A$2:$A$60,0),26)))</f>
      </c>
      <c r="AI63" s="2">
        <f>IF($B63="",0,IF($D63=1,IF(27&lt;=$C63,MIN(IF($E63=1,$F63-$I63,$H63)*INDEX(Rates!$C$2:$AP$60,MATCH($B63,Rates!$A$2:$A$60,0),27),Limits!$B$9*Assets!$S63),MIN(Limits!$B$9*Assets!$S63,MAX(0,$F63-SUM($I63:AH63)))),IF($E63=1,$F63-$I63,$H63)*INDEX(Rates!$C$2:$AP$60,MATCH($B63,Rates!$A$2:$A$60,0),27)))</f>
      </c>
      <c r="AJ63" s="2">
        <f>IF($B63="",0,IF($D63=1,IF(28&lt;=$C63,MIN(IF($E63=1,$F63-$I63,$H63)*INDEX(Rates!$C$2:$AP$60,MATCH($B63,Rates!$A$2:$A$60,0),28),Limits!$B$9*Assets!$S63),MIN(Limits!$B$9*Assets!$S63,MAX(0,$F63-SUM($I63:AI63)))),IF($E63=1,$F63-$I63,$H63)*INDEX(Rates!$C$2:$AP$60,MATCH($B63,Rates!$A$2:$A$60,0),28)))</f>
      </c>
      <c r="AK63" s="2">
        <f>IF($B63="",0,IF($D63=1,IF(29&lt;=$C63,MIN(IF($E63=1,$F63-$I63,$H63)*INDEX(Rates!$C$2:$AP$60,MATCH($B63,Rates!$A$2:$A$60,0),29),Limits!$B$9*Assets!$S63),MIN(Limits!$B$9*Assets!$S63,MAX(0,$F63-SUM($I63:AJ63)))),IF($E63=1,$F63-$I63,$H63)*INDEX(Rates!$C$2:$AP$60,MATCH($B63,Rates!$A$2:$A$60,0),29)))</f>
      </c>
      <c r="AL63" s="2">
        <f>IF($B63="",0,IF($D63=1,IF(30&lt;=$C63,MIN(IF($E63=1,$F63-$I63,$H63)*INDEX(Rates!$C$2:$AP$60,MATCH($B63,Rates!$A$2:$A$60,0),30),Limits!$B$9*Assets!$S63),MIN(Limits!$B$9*Assets!$S63,MAX(0,$F63-SUM($I63:AK63)))),IF($E63=1,$F63-$I63,$H63)*INDEX(Rates!$C$2:$AP$60,MATCH($B63,Rates!$A$2:$A$60,0),30)))</f>
      </c>
      <c r="AM63" s="2">
        <f>IF($B63="",0,IF($D63=1,IF(31&lt;=$C63,MIN(IF($E63=1,$F63-$I63,$H63)*INDEX(Rates!$C$2:$AP$60,MATCH($B63,Rates!$A$2:$A$60,0),31),Limits!$B$9*Assets!$S63),MIN(Limits!$B$9*Assets!$S63,MAX(0,$F63-SUM($I63:AL63)))),IF($E63=1,$F63-$I63,$H63)*INDEX(Rates!$C$2:$AP$60,MATCH($B63,Rates!$A$2:$A$60,0),31)))</f>
      </c>
      <c r="AN63" s="2">
        <f>IF($B63="",0,IF($D63=1,IF(32&lt;=$C63,MIN(IF($E63=1,$F63-$I63,$H63)*INDEX(Rates!$C$2:$AP$60,MATCH($B63,Rates!$A$2:$A$60,0),32),Limits!$B$9*Assets!$S63),MIN(Limits!$B$9*Assets!$S63,MAX(0,$F63-SUM($I63:AM63)))),IF($E63=1,$F63-$I63,$H63)*INDEX(Rates!$C$2:$AP$60,MATCH($B63,Rates!$A$2:$A$60,0),32)))</f>
      </c>
      <c r="AO63" s="2">
        <f>IF($B63="",0,IF($D63=1,IF(33&lt;=$C63,MIN(IF($E63=1,$F63-$I63,$H63)*INDEX(Rates!$C$2:$AP$60,MATCH($B63,Rates!$A$2:$A$60,0),33),Limits!$B$9*Assets!$S63),MIN(Limits!$B$9*Assets!$S63,MAX(0,$F63-SUM($I63:AN63)))),IF($E63=1,$F63-$I63,$H63)*INDEX(Rates!$C$2:$AP$60,MATCH($B63,Rates!$A$2:$A$60,0),33)))</f>
      </c>
      <c r="AP63" s="2">
        <f>IF($B63="",0,IF($D63=1,IF(34&lt;=$C63,MIN(IF($E63=1,$F63-$I63,$H63)*INDEX(Rates!$C$2:$AP$60,MATCH($B63,Rates!$A$2:$A$60,0),34),Limits!$B$9*Assets!$S63),MIN(Limits!$B$9*Assets!$S63,MAX(0,$F63-SUM($I63:AO63)))),IF($E63=1,$F63-$I63,$H63)*INDEX(Rates!$C$2:$AP$60,MATCH($B63,Rates!$A$2:$A$60,0),34)))</f>
      </c>
      <c r="AQ63" s="2">
        <f>IF($B63="",0,IF($D63=1,IF(35&lt;=$C63,MIN(IF($E63=1,$F63-$I63,$H63)*INDEX(Rates!$C$2:$AP$60,MATCH($B63,Rates!$A$2:$A$60,0),35),Limits!$B$9*Assets!$S63),MIN(Limits!$B$9*Assets!$S63,MAX(0,$F63-SUM($I63:AP63)))),IF($E63=1,$F63-$I63,$H63)*INDEX(Rates!$C$2:$AP$60,MATCH($B63,Rates!$A$2:$A$60,0),35)))</f>
      </c>
      <c r="AR63" s="2">
        <f>IF($B63="",0,IF($D63=1,IF(36&lt;=$C63,MIN(IF($E63=1,$F63-$I63,$H63)*INDEX(Rates!$C$2:$AP$60,MATCH($B63,Rates!$A$2:$A$60,0),36),Limits!$B$9*Assets!$S63),MIN(Limits!$B$9*Assets!$S63,MAX(0,$F63-SUM($I63:AQ63)))),IF($E63=1,$F63-$I63,$H63)*INDEX(Rates!$C$2:$AP$60,MATCH($B63,Rates!$A$2:$A$60,0),36)))</f>
      </c>
      <c r="AS63" s="2">
        <f>IF($B63="",0,IF($D63=1,IF(37&lt;=$C63,MIN(IF($E63=1,$F63-$I63,$H63)*INDEX(Rates!$C$2:$AP$60,MATCH($B63,Rates!$A$2:$A$60,0),37),Limits!$B$9*Assets!$S63),MIN(Limits!$B$9*Assets!$S63,MAX(0,$F63-SUM($I63:AR63)))),IF($E63=1,$F63-$I63,$H63)*INDEX(Rates!$C$2:$AP$60,MATCH($B63,Rates!$A$2:$A$60,0),37)))</f>
      </c>
      <c r="AT63" s="2">
        <f>IF($B63="",0,IF($D63=1,IF(38&lt;=$C63,MIN(IF($E63=1,$F63-$I63,$H63)*INDEX(Rates!$C$2:$AP$60,MATCH($B63,Rates!$A$2:$A$60,0),38),Limits!$B$9*Assets!$S63),MIN(Limits!$B$9*Assets!$S63,MAX(0,$F63-SUM($I63:AS63)))),IF($E63=1,$F63-$I63,$H63)*INDEX(Rates!$C$2:$AP$60,MATCH($B63,Rates!$A$2:$A$60,0),38)))</f>
      </c>
      <c r="AU63" s="2">
        <f>IF($B63="",0,IF($D63=1,IF(39&lt;=$C63,MIN(IF($E63=1,$F63-$I63,$H63)*INDEX(Rates!$C$2:$AP$60,MATCH($B63,Rates!$A$2:$A$60,0),39),Limits!$B$9*Assets!$S63),MIN(Limits!$B$9*Assets!$S63,MAX(0,$F63-SUM($I63:AT63)))),IF($E63=1,$F63-$I63,$H63)*INDEX(Rates!$C$2:$AP$60,MATCH($B63,Rates!$A$2:$A$60,0),39)))</f>
      </c>
      <c r="AV63" s="2">
        <f>IF($B63="",0,IF($D63=1,IF(40&lt;=$C63,MIN(IF($E63=1,$F63-$I63,$H63)*INDEX(Rates!$C$2:$AP$60,MATCH($B63,Rates!$A$2:$A$60,0),40),Limits!$B$9*Assets!$S63),MIN(Limits!$B$9*Assets!$S63,MAX(0,$F63-SUM($I63:AU63)))),IF($E63=1,$F63-$I63,$H63)*INDEX(Rates!$C$2:$AP$60,MATCH($B63,Rates!$A$2:$A$60,0),40)))</f>
      </c>
    </row>
    <row r="64" spans="1:48" x14ac:dyDescent="0.25">
      <c r="A64">
        <f>IF(Assets!A64="","",Assets!A64)</f>
      </c>
      <c r="B64">
        <f>Assets!AD64</f>
      </c>
      <c r="C64">
        <f>IF(B64="",0,INDEX(Rates!$B$2:$B$60,MATCH(B64,Rates!$A$2:$A$60,0)))</f>
      </c>
      <c r="D64">
        <f>Assets!X64</f>
      </c>
      <c r="E64">
        <f>IF(AND(D64=1,Assets!J64=1,Assets!K64=0),1,0)</f>
      </c>
      <c r="F64">
        <f>Assets!T64</f>
      </c>
      <c r="G64">
        <f>Assets!AF64+Assets!L64</f>
      </c>
      <c r="H64">
        <f>Assets!M64</f>
      </c>
      <c r="I64" s="2">
        <f>IF($B64="",0,IF($D64=1,IF(1&lt;=$C64,MIN($G64+$H64*INDEX(Rates!$C$2:$AP$60,MATCH($B64,Rates!$A$2:$A$60,0),1),Assets!$Z64),MIN($G64+$H64*INDEX(Rates!$C$2:$AP$60,MATCH($B64,Rates!$A$2:$A$60,0),1),Assets!$Z64)),$G64+$H64*INDEX(Rates!$C$2:$AP$60,MATCH($B64,Rates!$A$2:$A$60,0),1)))</f>
      </c>
      <c r="J64" s="2">
        <f>IF($B64="",0,IF($D64=1,IF(2&lt;=$C64,MIN(IF($E64=1,$F64-$I64,$H64)*INDEX(Rates!$C$2:$AP$60,MATCH($B64,Rates!$A$2:$A$60,0),2),Limits!$B$7*Assets!$S64),MIN(Limits!$B$9*Assets!$S64,MAX(0,$F64-SUM($I64:I64)))),IF($E64=1,$F64-$I64,$H64)*INDEX(Rates!$C$2:$AP$60,MATCH($B64,Rates!$A$2:$A$60,0),2)))</f>
      </c>
      <c r="K64" s="2">
        <f>IF($B64="",0,IF($D64=1,IF(3&lt;=$C64,MIN(IF($E64=1,$F64-$I64,$H64)*INDEX(Rates!$C$2:$AP$60,MATCH($B64,Rates!$A$2:$A$60,0),3),Limits!$B$8*Assets!$S64),MIN(Limits!$B$9*Assets!$S64,MAX(0,$F64-SUM($I64:J64)))),IF($E64=1,$F64-$I64,$H64)*INDEX(Rates!$C$2:$AP$60,MATCH($B64,Rates!$A$2:$A$60,0),3)))</f>
      </c>
      <c r="L64" s="2">
        <f>IF($B64="",0,IF($D64=1,IF(4&lt;=$C64,MIN(IF($E64=1,$F64-$I64,$H64)*INDEX(Rates!$C$2:$AP$60,MATCH($B64,Rates!$A$2:$A$60,0),4),Limits!$B$9*Assets!$S64),MIN(Limits!$B$9*Assets!$S64,MAX(0,$F64-SUM($I64:K64)))),IF($E64=1,$F64-$I64,$H64)*INDEX(Rates!$C$2:$AP$60,MATCH($B64,Rates!$A$2:$A$60,0),4)))</f>
      </c>
      <c r="M64" s="2">
        <f>IF($B64="",0,IF($D64=1,IF(5&lt;=$C64,MIN(IF($E64=1,$F64-$I64,$H64)*INDEX(Rates!$C$2:$AP$60,MATCH($B64,Rates!$A$2:$A$60,0),5),Limits!$B$9*Assets!$S64),MIN(Limits!$B$9*Assets!$S64,MAX(0,$F64-SUM($I64:L64)))),IF($E64=1,$F64-$I64,$H64)*INDEX(Rates!$C$2:$AP$60,MATCH($B64,Rates!$A$2:$A$60,0),5)))</f>
      </c>
      <c r="N64" s="2">
        <f>IF($B64="",0,IF($D64=1,IF(6&lt;=$C64,MIN(IF($E64=1,$F64-$I64,$H64)*INDEX(Rates!$C$2:$AP$60,MATCH($B64,Rates!$A$2:$A$60,0),6),Limits!$B$9*Assets!$S64),MIN(Limits!$B$9*Assets!$S64,MAX(0,$F64-SUM($I64:M64)))),IF($E64=1,$F64-$I64,$H64)*INDEX(Rates!$C$2:$AP$60,MATCH($B64,Rates!$A$2:$A$60,0),6)))</f>
      </c>
      <c r="O64" s="2">
        <f>IF($B64="",0,IF($D64=1,IF(7&lt;=$C64,MIN(IF($E64=1,$F64-$I64,$H64)*INDEX(Rates!$C$2:$AP$60,MATCH($B64,Rates!$A$2:$A$60,0),7),Limits!$B$9*Assets!$S64),MIN(Limits!$B$9*Assets!$S64,MAX(0,$F64-SUM($I64:N64)))),IF($E64=1,$F64-$I64,$H64)*INDEX(Rates!$C$2:$AP$60,MATCH($B64,Rates!$A$2:$A$60,0),7)))</f>
      </c>
      <c r="P64" s="2">
        <f>IF($B64="",0,IF($D64=1,IF(8&lt;=$C64,MIN(IF($E64=1,$F64-$I64,$H64)*INDEX(Rates!$C$2:$AP$60,MATCH($B64,Rates!$A$2:$A$60,0),8),Limits!$B$9*Assets!$S64),MIN(Limits!$B$9*Assets!$S64,MAX(0,$F64-SUM($I64:O64)))),IF($E64=1,$F64-$I64,$H64)*INDEX(Rates!$C$2:$AP$60,MATCH($B64,Rates!$A$2:$A$60,0),8)))</f>
      </c>
      <c r="Q64" s="2">
        <f>IF($B64="",0,IF($D64=1,IF(9&lt;=$C64,MIN(IF($E64=1,$F64-$I64,$H64)*INDEX(Rates!$C$2:$AP$60,MATCH($B64,Rates!$A$2:$A$60,0),9),Limits!$B$9*Assets!$S64),MIN(Limits!$B$9*Assets!$S64,MAX(0,$F64-SUM($I64:P64)))),IF($E64=1,$F64-$I64,$H64)*INDEX(Rates!$C$2:$AP$60,MATCH($B64,Rates!$A$2:$A$60,0),9)))</f>
      </c>
      <c r="R64" s="2">
        <f>IF($B64="",0,IF($D64=1,IF(10&lt;=$C64,MIN(IF($E64=1,$F64-$I64,$H64)*INDEX(Rates!$C$2:$AP$60,MATCH($B64,Rates!$A$2:$A$60,0),10),Limits!$B$9*Assets!$S64),MIN(Limits!$B$9*Assets!$S64,MAX(0,$F64-SUM($I64:Q64)))),IF($E64=1,$F64-$I64,$H64)*INDEX(Rates!$C$2:$AP$60,MATCH($B64,Rates!$A$2:$A$60,0),10)))</f>
      </c>
      <c r="S64" s="2">
        <f>IF($B64="",0,IF($D64=1,IF(11&lt;=$C64,MIN(IF($E64=1,$F64-$I64,$H64)*INDEX(Rates!$C$2:$AP$60,MATCH($B64,Rates!$A$2:$A$60,0),11),Limits!$B$9*Assets!$S64),MIN(Limits!$B$9*Assets!$S64,MAX(0,$F64-SUM($I64:R64)))),IF($E64=1,$F64-$I64,$H64)*INDEX(Rates!$C$2:$AP$60,MATCH($B64,Rates!$A$2:$A$60,0),11)))</f>
      </c>
      <c r="T64" s="2">
        <f>IF($B64="",0,IF($D64=1,IF(12&lt;=$C64,MIN(IF($E64=1,$F64-$I64,$H64)*INDEX(Rates!$C$2:$AP$60,MATCH($B64,Rates!$A$2:$A$60,0),12),Limits!$B$9*Assets!$S64),MIN(Limits!$B$9*Assets!$S64,MAX(0,$F64-SUM($I64:S64)))),IF($E64=1,$F64-$I64,$H64)*INDEX(Rates!$C$2:$AP$60,MATCH($B64,Rates!$A$2:$A$60,0),12)))</f>
      </c>
      <c r="U64" s="2">
        <f>IF($B64="",0,IF($D64=1,IF(13&lt;=$C64,MIN(IF($E64=1,$F64-$I64,$H64)*INDEX(Rates!$C$2:$AP$60,MATCH($B64,Rates!$A$2:$A$60,0),13),Limits!$B$9*Assets!$S64),MIN(Limits!$B$9*Assets!$S64,MAX(0,$F64-SUM($I64:T64)))),IF($E64=1,$F64-$I64,$H64)*INDEX(Rates!$C$2:$AP$60,MATCH($B64,Rates!$A$2:$A$60,0),13)))</f>
      </c>
      <c r="V64" s="2">
        <f>IF($B64="",0,IF($D64=1,IF(14&lt;=$C64,MIN(IF($E64=1,$F64-$I64,$H64)*INDEX(Rates!$C$2:$AP$60,MATCH($B64,Rates!$A$2:$A$60,0),14),Limits!$B$9*Assets!$S64),MIN(Limits!$B$9*Assets!$S64,MAX(0,$F64-SUM($I64:U64)))),IF($E64=1,$F64-$I64,$H64)*INDEX(Rates!$C$2:$AP$60,MATCH($B64,Rates!$A$2:$A$60,0),14)))</f>
      </c>
      <c r="W64" s="2">
        <f>IF($B64="",0,IF($D64=1,IF(15&lt;=$C64,MIN(IF($E64=1,$F64-$I64,$H64)*INDEX(Rates!$C$2:$AP$60,MATCH($B64,Rates!$A$2:$A$60,0),15),Limits!$B$9*Assets!$S64),MIN(Limits!$B$9*Assets!$S64,MAX(0,$F64-SUM($I64:V64)))),IF($E64=1,$F64-$I64,$H64)*INDEX(Rates!$C$2:$AP$60,MATCH($B64,Rates!$A$2:$A$60,0),15)))</f>
      </c>
      <c r="X64" s="2">
        <f>IF($B64="",0,IF($D64=1,IF(16&lt;=$C64,MIN(IF($E64=1,$F64-$I64,$H64)*INDEX(Rates!$C$2:$AP$60,MATCH($B64,Rates!$A$2:$A$60,0),16),Limits!$B$9*Assets!$S64),MIN(Limits!$B$9*Assets!$S64,MAX(0,$F64-SUM($I64:W64)))),IF($E64=1,$F64-$I64,$H64)*INDEX(Rates!$C$2:$AP$60,MATCH($B64,Rates!$A$2:$A$60,0),16)))</f>
      </c>
      <c r="Y64" s="2">
        <f>IF($B64="",0,IF($D64=1,IF(17&lt;=$C64,MIN(IF($E64=1,$F64-$I64,$H64)*INDEX(Rates!$C$2:$AP$60,MATCH($B64,Rates!$A$2:$A$60,0),17),Limits!$B$9*Assets!$S64),MIN(Limits!$B$9*Assets!$S64,MAX(0,$F64-SUM($I64:X64)))),IF($E64=1,$F64-$I64,$H64)*INDEX(Rates!$C$2:$AP$60,MATCH($B64,Rates!$A$2:$A$60,0),17)))</f>
      </c>
      <c r="Z64" s="2">
        <f>IF($B64="",0,IF($D64=1,IF(18&lt;=$C64,MIN(IF($E64=1,$F64-$I64,$H64)*INDEX(Rates!$C$2:$AP$60,MATCH($B64,Rates!$A$2:$A$60,0),18),Limits!$B$9*Assets!$S64),MIN(Limits!$B$9*Assets!$S64,MAX(0,$F64-SUM($I64:Y64)))),IF($E64=1,$F64-$I64,$H64)*INDEX(Rates!$C$2:$AP$60,MATCH($B64,Rates!$A$2:$A$60,0),18)))</f>
      </c>
      <c r="AA64" s="2">
        <f>IF($B64="",0,IF($D64=1,IF(19&lt;=$C64,MIN(IF($E64=1,$F64-$I64,$H64)*INDEX(Rates!$C$2:$AP$60,MATCH($B64,Rates!$A$2:$A$60,0),19),Limits!$B$9*Assets!$S64),MIN(Limits!$B$9*Assets!$S64,MAX(0,$F64-SUM($I64:Z64)))),IF($E64=1,$F64-$I64,$H64)*INDEX(Rates!$C$2:$AP$60,MATCH($B64,Rates!$A$2:$A$60,0),19)))</f>
      </c>
      <c r="AB64" s="2">
        <f>IF($B64="",0,IF($D64=1,IF(20&lt;=$C64,MIN(IF($E64=1,$F64-$I64,$H64)*INDEX(Rates!$C$2:$AP$60,MATCH($B64,Rates!$A$2:$A$60,0),20),Limits!$B$9*Assets!$S64),MIN(Limits!$B$9*Assets!$S64,MAX(0,$F64-SUM($I64:AA64)))),IF($E64=1,$F64-$I64,$H64)*INDEX(Rates!$C$2:$AP$60,MATCH($B64,Rates!$A$2:$A$60,0),20)))</f>
      </c>
      <c r="AC64" s="2">
        <f>IF($B64="",0,IF($D64=1,IF(21&lt;=$C64,MIN(IF($E64=1,$F64-$I64,$H64)*INDEX(Rates!$C$2:$AP$60,MATCH($B64,Rates!$A$2:$A$60,0),21),Limits!$B$9*Assets!$S64),MIN(Limits!$B$9*Assets!$S64,MAX(0,$F64-SUM($I64:AB64)))),IF($E64=1,$F64-$I64,$H64)*INDEX(Rates!$C$2:$AP$60,MATCH($B64,Rates!$A$2:$A$60,0),21)))</f>
      </c>
      <c r="AD64" s="2">
        <f>IF($B64="",0,IF($D64=1,IF(22&lt;=$C64,MIN(IF($E64=1,$F64-$I64,$H64)*INDEX(Rates!$C$2:$AP$60,MATCH($B64,Rates!$A$2:$A$60,0),22),Limits!$B$9*Assets!$S64),MIN(Limits!$B$9*Assets!$S64,MAX(0,$F64-SUM($I64:AC64)))),IF($E64=1,$F64-$I64,$H64)*INDEX(Rates!$C$2:$AP$60,MATCH($B64,Rates!$A$2:$A$60,0),22)))</f>
      </c>
      <c r="AE64" s="2">
        <f>IF($B64="",0,IF($D64=1,IF(23&lt;=$C64,MIN(IF($E64=1,$F64-$I64,$H64)*INDEX(Rates!$C$2:$AP$60,MATCH($B64,Rates!$A$2:$A$60,0),23),Limits!$B$9*Assets!$S64),MIN(Limits!$B$9*Assets!$S64,MAX(0,$F64-SUM($I64:AD64)))),IF($E64=1,$F64-$I64,$H64)*INDEX(Rates!$C$2:$AP$60,MATCH($B64,Rates!$A$2:$A$60,0),23)))</f>
      </c>
      <c r="AF64" s="2">
        <f>IF($B64="",0,IF($D64=1,IF(24&lt;=$C64,MIN(IF($E64=1,$F64-$I64,$H64)*INDEX(Rates!$C$2:$AP$60,MATCH($B64,Rates!$A$2:$A$60,0),24),Limits!$B$9*Assets!$S64),MIN(Limits!$B$9*Assets!$S64,MAX(0,$F64-SUM($I64:AE64)))),IF($E64=1,$F64-$I64,$H64)*INDEX(Rates!$C$2:$AP$60,MATCH($B64,Rates!$A$2:$A$60,0),24)))</f>
      </c>
      <c r="AG64" s="2">
        <f>IF($B64="",0,IF($D64=1,IF(25&lt;=$C64,MIN(IF($E64=1,$F64-$I64,$H64)*INDEX(Rates!$C$2:$AP$60,MATCH($B64,Rates!$A$2:$A$60,0),25),Limits!$B$9*Assets!$S64),MIN(Limits!$B$9*Assets!$S64,MAX(0,$F64-SUM($I64:AF64)))),IF($E64=1,$F64-$I64,$H64)*INDEX(Rates!$C$2:$AP$60,MATCH($B64,Rates!$A$2:$A$60,0),25)))</f>
      </c>
      <c r="AH64" s="2">
        <f>IF($B64="",0,IF($D64=1,IF(26&lt;=$C64,MIN(IF($E64=1,$F64-$I64,$H64)*INDEX(Rates!$C$2:$AP$60,MATCH($B64,Rates!$A$2:$A$60,0),26),Limits!$B$9*Assets!$S64),MIN(Limits!$B$9*Assets!$S64,MAX(0,$F64-SUM($I64:AG64)))),IF($E64=1,$F64-$I64,$H64)*INDEX(Rates!$C$2:$AP$60,MATCH($B64,Rates!$A$2:$A$60,0),26)))</f>
      </c>
      <c r="AI64" s="2">
        <f>IF($B64="",0,IF($D64=1,IF(27&lt;=$C64,MIN(IF($E64=1,$F64-$I64,$H64)*INDEX(Rates!$C$2:$AP$60,MATCH($B64,Rates!$A$2:$A$60,0),27),Limits!$B$9*Assets!$S64),MIN(Limits!$B$9*Assets!$S64,MAX(0,$F64-SUM($I64:AH64)))),IF($E64=1,$F64-$I64,$H64)*INDEX(Rates!$C$2:$AP$60,MATCH($B64,Rates!$A$2:$A$60,0),27)))</f>
      </c>
      <c r="AJ64" s="2">
        <f>IF($B64="",0,IF($D64=1,IF(28&lt;=$C64,MIN(IF($E64=1,$F64-$I64,$H64)*INDEX(Rates!$C$2:$AP$60,MATCH($B64,Rates!$A$2:$A$60,0),28),Limits!$B$9*Assets!$S64),MIN(Limits!$B$9*Assets!$S64,MAX(0,$F64-SUM($I64:AI64)))),IF($E64=1,$F64-$I64,$H64)*INDEX(Rates!$C$2:$AP$60,MATCH($B64,Rates!$A$2:$A$60,0),28)))</f>
      </c>
      <c r="AK64" s="2">
        <f>IF($B64="",0,IF($D64=1,IF(29&lt;=$C64,MIN(IF($E64=1,$F64-$I64,$H64)*INDEX(Rates!$C$2:$AP$60,MATCH($B64,Rates!$A$2:$A$60,0),29),Limits!$B$9*Assets!$S64),MIN(Limits!$B$9*Assets!$S64,MAX(0,$F64-SUM($I64:AJ64)))),IF($E64=1,$F64-$I64,$H64)*INDEX(Rates!$C$2:$AP$60,MATCH($B64,Rates!$A$2:$A$60,0),29)))</f>
      </c>
      <c r="AL64" s="2">
        <f>IF($B64="",0,IF($D64=1,IF(30&lt;=$C64,MIN(IF($E64=1,$F64-$I64,$H64)*INDEX(Rates!$C$2:$AP$60,MATCH($B64,Rates!$A$2:$A$60,0),30),Limits!$B$9*Assets!$S64),MIN(Limits!$B$9*Assets!$S64,MAX(0,$F64-SUM($I64:AK64)))),IF($E64=1,$F64-$I64,$H64)*INDEX(Rates!$C$2:$AP$60,MATCH($B64,Rates!$A$2:$A$60,0),30)))</f>
      </c>
      <c r="AM64" s="2">
        <f>IF($B64="",0,IF($D64=1,IF(31&lt;=$C64,MIN(IF($E64=1,$F64-$I64,$H64)*INDEX(Rates!$C$2:$AP$60,MATCH($B64,Rates!$A$2:$A$60,0),31),Limits!$B$9*Assets!$S64),MIN(Limits!$B$9*Assets!$S64,MAX(0,$F64-SUM($I64:AL64)))),IF($E64=1,$F64-$I64,$H64)*INDEX(Rates!$C$2:$AP$60,MATCH($B64,Rates!$A$2:$A$60,0),31)))</f>
      </c>
      <c r="AN64" s="2">
        <f>IF($B64="",0,IF($D64=1,IF(32&lt;=$C64,MIN(IF($E64=1,$F64-$I64,$H64)*INDEX(Rates!$C$2:$AP$60,MATCH($B64,Rates!$A$2:$A$60,0),32),Limits!$B$9*Assets!$S64),MIN(Limits!$B$9*Assets!$S64,MAX(0,$F64-SUM($I64:AM64)))),IF($E64=1,$F64-$I64,$H64)*INDEX(Rates!$C$2:$AP$60,MATCH($B64,Rates!$A$2:$A$60,0),32)))</f>
      </c>
      <c r="AO64" s="2">
        <f>IF($B64="",0,IF($D64=1,IF(33&lt;=$C64,MIN(IF($E64=1,$F64-$I64,$H64)*INDEX(Rates!$C$2:$AP$60,MATCH($B64,Rates!$A$2:$A$60,0),33),Limits!$B$9*Assets!$S64),MIN(Limits!$B$9*Assets!$S64,MAX(0,$F64-SUM($I64:AN64)))),IF($E64=1,$F64-$I64,$H64)*INDEX(Rates!$C$2:$AP$60,MATCH($B64,Rates!$A$2:$A$60,0),33)))</f>
      </c>
      <c r="AP64" s="2">
        <f>IF($B64="",0,IF($D64=1,IF(34&lt;=$C64,MIN(IF($E64=1,$F64-$I64,$H64)*INDEX(Rates!$C$2:$AP$60,MATCH($B64,Rates!$A$2:$A$60,0),34),Limits!$B$9*Assets!$S64),MIN(Limits!$B$9*Assets!$S64,MAX(0,$F64-SUM($I64:AO64)))),IF($E64=1,$F64-$I64,$H64)*INDEX(Rates!$C$2:$AP$60,MATCH($B64,Rates!$A$2:$A$60,0),34)))</f>
      </c>
      <c r="AQ64" s="2">
        <f>IF($B64="",0,IF($D64=1,IF(35&lt;=$C64,MIN(IF($E64=1,$F64-$I64,$H64)*INDEX(Rates!$C$2:$AP$60,MATCH($B64,Rates!$A$2:$A$60,0),35),Limits!$B$9*Assets!$S64),MIN(Limits!$B$9*Assets!$S64,MAX(0,$F64-SUM($I64:AP64)))),IF($E64=1,$F64-$I64,$H64)*INDEX(Rates!$C$2:$AP$60,MATCH($B64,Rates!$A$2:$A$60,0),35)))</f>
      </c>
      <c r="AR64" s="2">
        <f>IF($B64="",0,IF($D64=1,IF(36&lt;=$C64,MIN(IF($E64=1,$F64-$I64,$H64)*INDEX(Rates!$C$2:$AP$60,MATCH($B64,Rates!$A$2:$A$60,0),36),Limits!$B$9*Assets!$S64),MIN(Limits!$B$9*Assets!$S64,MAX(0,$F64-SUM($I64:AQ64)))),IF($E64=1,$F64-$I64,$H64)*INDEX(Rates!$C$2:$AP$60,MATCH($B64,Rates!$A$2:$A$60,0),36)))</f>
      </c>
      <c r="AS64" s="2">
        <f>IF($B64="",0,IF($D64=1,IF(37&lt;=$C64,MIN(IF($E64=1,$F64-$I64,$H64)*INDEX(Rates!$C$2:$AP$60,MATCH($B64,Rates!$A$2:$A$60,0),37),Limits!$B$9*Assets!$S64),MIN(Limits!$B$9*Assets!$S64,MAX(0,$F64-SUM($I64:AR64)))),IF($E64=1,$F64-$I64,$H64)*INDEX(Rates!$C$2:$AP$60,MATCH($B64,Rates!$A$2:$A$60,0),37)))</f>
      </c>
      <c r="AT64" s="2">
        <f>IF($B64="",0,IF($D64=1,IF(38&lt;=$C64,MIN(IF($E64=1,$F64-$I64,$H64)*INDEX(Rates!$C$2:$AP$60,MATCH($B64,Rates!$A$2:$A$60,0),38),Limits!$B$9*Assets!$S64),MIN(Limits!$B$9*Assets!$S64,MAX(0,$F64-SUM($I64:AS64)))),IF($E64=1,$F64-$I64,$H64)*INDEX(Rates!$C$2:$AP$60,MATCH($B64,Rates!$A$2:$A$60,0),38)))</f>
      </c>
      <c r="AU64" s="2">
        <f>IF($B64="",0,IF($D64=1,IF(39&lt;=$C64,MIN(IF($E64=1,$F64-$I64,$H64)*INDEX(Rates!$C$2:$AP$60,MATCH($B64,Rates!$A$2:$A$60,0),39),Limits!$B$9*Assets!$S64),MIN(Limits!$B$9*Assets!$S64,MAX(0,$F64-SUM($I64:AT64)))),IF($E64=1,$F64-$I64,$H64)*INDEX(Rates!$C$2:$AP$60,MATCH($B64,Rates!$A$2:$A$60,0),39)))</f>
      </c>
      <c r="AV64" s="2">
        <f>IF($B64="",0,IF($D64=1,IF(40&lt;=$C64,MIN(IF($E64=1,$F64-$I64,$H64)*INDEX(Rates!$C$2:$AP$60,MATCH($B64,Rates!$A$2:$A$60,0),40),Limits!$B$9*Assets!$S64),MIN(Limits!$B$9*Assets!$S64,MAX(0,$F64-SUM($I64:AU64)))),IF($E64=1,$F64-$I64,$H64)*INDEX(Rates!$C$2:$AP$60,MATCH($B64,Rates!$A$2:$A$60,0),40)))</f>
      </c>
    </row>
    <row r="65" spans="1:48" x14ac:dyDescent="0.25">
      <c r="A65">
        <f>IF(Assets!A65="","",Assets!A65)</f>
      </c>
      <c r="B65">
        <f>Assets!AD65</f>
      </c>
      <c r="C65">
        <f>IF(B65="",0,INDEX(Rates!$B$2:$B$60,MATCH(B65,Rates!$A$2:$A$60,0)))</f>
      </c>
      <c r="D65">
        <f>Assets!X65</f>
      </c>
      <c r="E65">
        <f>IF(AND(D65=1,Assets!J65=1,Assets!K65=0),1,0)</f>
      </c>
      <c r="F65">
        <f>Assets!T65</f>
      </c>
      <c r="G65">
        <f>Assets!AF65+Assets!L65</f>
      </c>
      <c r="H65">
        <f>Assets!M65</f>
      </c>
      <c r="I65" s="2">
        <f>IF($B65="",0,IF($D65=1,IF(1&lt;=$C65,MIN($G65+$H65*INDEX(Rates!$C$2:$AP$60,MATCH($B65,Rates!$A$2:$A$60,0),1),Assets!$Z65),MIN($G65+$H65*INDEX(Rates!$C$2:$AP$60,MATCH($B65,Rates!$A$2:$A$60,0),1),Assets!$Z65)),$G65+$H65*INDEX(Rates!$C$2:$AP$60,MATCH($B65,Rates!$A$2:$A$60,0),1)))</f>
      </c>
      <c r="J65" s="2">
        <f>IF($B65="",0,IF($D65=1,IF(2&lt;=$C65,MIN(IF($E65=1,$F65-$I65,$H65)*INDEX(Rates!$C$2:$AP$60,MATCH($B65,Rates!$A$2:$A$60,0),2),Limits!$B$7*Assets!$S65),MIN(Limits!$B$9*Assets!$S65,MAX(0,$F65-SUM($I65:I65)))),IF($E65=1,$F65-$I65,$H65)*INDEX(Rates!$C$2:$AP$60,MATCH($B65,Rates!$A$2:$A$60,0),2)))</f>
      </c>
      <c r="K65" s="2">
        <f>IF($B65="",0,IF($D65=1,IF(3&lt;=$C65,MIN(IF($E65=1,$F65-$I65,$H65)*INDEX(Rates!$C$2:$AP$60,MATCH($B65,Rates!$A$2:$A$60,0),3),Limits!$B$8*Assets!$S65),MIN(Limits!$B$9*Assets!$S65,MAX(0,$F65-SUM($I65:J65)))),IF($E65=1,$F65-$I65,$H65)*INDEX(Rates!$C$2:$AP$60,MATCH($B65,Rates!$A$2:$A$60,0),3)))</f>
      </c>
      <c r="L65" s="2">
        <f>IF($B65="",0,IF($D65=1,IF(4&lt;=$C65,MIN(IF($E65=1,$F65-$I65,$H65)*INDEX(Rates!$C$2:$AP$60,MATCH($B65,Rates!$A$2:$A$60,0),4),Limits!$B$9*Assets!$S65),MIN(Limits!$B$9*Assets!$S65,MAX(0,$F65-SUM($I65:K65)))),IF($E65=1,$F65-$I65,$H65)*INDEX(Rates!$C$2:$AP$60,MATCH($B65,Rates!$A$2:$A$60,0),4)))</f>
      </c>
      <c r="M65" s="2">
        <f>IF($B65="",0,IF($D65=1,IF(5&lt;=$C65,MIN(IF($E65=1,$F65-$I65,$H65)*INDEX(Rates!$C$2:$AP$60,MATCH($B65,Rates!$A$2:$A$60,0),5),Limits!$B$9*Assets!$S65),MIN(Limits!$B$9*Assets!$S65,MAX(0,$F65-SUM($I65:L65)))),IF($E65=1,$F65-$I65,$H65)*INDEX(Rates!$C$2:$AP$60,MATCH($B65,Rates!$A$2:$A$60,0),5)))</f>
      </c>
      <c r="N65" s="2">
        <f>IF($B65="",0,IF($D65=1,IF(6&lt;=$C65,MIN(IF($E65=1,$F65-$I65,$H65)*INDEX(Rates!$C$2:$AP$60,MATCH($B65,Rates!$A$2:$A$60,0),6),Limits!$B$9*Assets!$S65),MIN(Limits!$B$9*Assets!$S65,MAX(0,$F65-SUM($I65:M65)))),IF($E65=1,$F65-$I65,$H65)*INDEX(Rates!$C$2:$AP$60,MATCH($B65,Rates!$A$2:$A$60,0),6)))</f>
      </c>
      <c r="O65" s="2">
        <f>IF($B65="",0,IF($D65=1,IF(7&lt;=$C65,MIN(IF($E65=1,$F65-$I65,$H65)*INDEX(Rates!$C$2:$AP$60,MATCH($B65,Rates!$A$2:$A$60,0),7),Limits!$B$9*Assets!$S65),MIN(Limits!$B$9*Assets!$S65,MAX(0,$F65-SUM($I65:N65)))),IF($E65=1,$F65-$I65,$H65)*INDEX(Rates!$C$2:$AP$60,MATCH($B65,Rates!$A$2:$A$60,0),7)))</f>
      </c>
      <c r="P65" s="2">
        <f>IF($B65="",0,IF($D65=1,IF(8&lt;=$C65,MIN(IF($E65=1,$F65-$I65,$H65)*INDEX(Rates!$C$2:$AP$60,MATCH($B65,Rates!$A$2:$A$60,0),8),Limits!$B$9*Assets!$S65),MIN(Limits!$B$9*Assets!$S65,MAX(0,$F65-SUM($I65:O65)))),IF($E65=1,$F65-$I65,$H65)*INDEX(Rates!$C$2:$AP$60,MATCH($B65,Rates!$A$2:$A$60,0),8)))</f>
      </c>
      <c r="Q65" s="2">
        <f>IF($B65="",0,IF($D65=1,IF(9&lt;=$C65,MIN(IF($E65=1,$F65-$I65,$H65)*INDEX(Rates!$C$2:$AP$60,MATCH($B65,Rates!$A$2:$A$60,0),9),Limits!$B$9*Assets!$S65),MIN(Limits!$B$9*Assets!$S65,MAX(0,$F65-SUM($I65:P65)))),IF($E65=1,$F65-$I65,$H65)*INDEX(Rates!$C$2:$AP$60,MATCH($B65,Rates!$A$2:$A$60,0),9)))</f>
      </c>
      <c r="R65" s="2">
        <f>IF($B65="",0,IF($D65=1,IF(10&lt;=$C65,MIN(IF($E65=1,$F65-$I65,$H65)*INDEX(Rates!$C$2:$AP$60,MATCH($B65,Rates!$A$2:$A$60,0),10),Limits!$B$9*Assets!$S65),MIN(Limits!$B$9*Assets!$S65,MAX(0,$F65-SUM($I65:Q65)))),IF($E65=1,$F65-$I65,$H65)*INDEX(Rates!$C$2:$AP$60,MATCH($B65,Rates!$A$2:$A$60,0),10)))</f>
      </c>
      <c r="S65" s="2">
        <f>IF($B65="",0,IF($D65=1,IF(11&lt;=$C65,MIN(IF($E65=1,$F65-$I65,$H65)*INDEX(Rates!$C$2:$AP$60,MATCH($B65,Rates!$A$2:$A$60,0),11),Limits!$B$9*Assets!$S65),MIN(Limits!$B$9*Assets!$S65,MAX(0,$F65-SUM($I65:R65)))),IF($E65=1,$F65-$I65,$H65)*INDEX(Rates!$C$2:$AP$60,MATCH($B65,Rates!$A$2:$A$60,0),11)))</f>
      </c>
      <c r="T65" s="2">
        <f>IF($B65="",0,IF($D65=1,IF(12&lt;=$C65,MIN(IF($E65=1,$F65-$I65,$H65)*INDEX(Rates!$C$2:$AP$60,MATCH($B65,Rates!$A$2:$A$60,0),12),Limits!$B$9*Assets!$S65),MIN(Limits!$B$9*Assets!$S65,MAX(0,$F65-SUM($I65:S65)))),IF($E65=1,$F65-$I65,$H65)*INDEX(Rates!$C$2:$AP$60,MATCH($B65,Rates!$A$2:$A$60,0),12)))</f>
      </c>
      <c r="U65" s="2">
        <f>IF($B65="",0,IF($D65=1,IF(13&lt;=$C65,MIN(IF($E65=1,$F65-$I65,$H65)*INDEX(Rates!$C$2:$AP$60,MATCH($B65,Rates!$A$2:$A$60,0),13),Limits!$B$9*Assets!$S65),MIN(Limits!$B$9*Assets!$S65,MAX(0,$F65-SUM($I65:T65)))),IF($E65=1,$F65-$I65,$H65)*INDEX(Rates!$C$2:$AP$60,MATCH($B65,Rates!$A$2:$A$60,0),13)))</f>
      </c>
      <c r="V65" s="2">
        <f>IF($B65="",0,IF($D65=1,IF(14&lt;=$C65,MIN(IF($E65=1,$F65-$I65,$H65)*INDEX(Rates!$C$2:$AP$60,MATCH($B65,Rates!$A$2:$A$60,0),14),Limits!$B$9*Assets!$S65),MIN(Limits!$B$9*Assets!$S65,MAX(0,$F65-SUM($I65:U65)))),IF($E65=1,$F65-$I65,$H65)*INDEX(Rates!$C$2:$AP$60,MATCH($B65,Rates!$A$2:$A$60,0),14)))</f>
      </c>
      <c r="W65" s="2">
        <f>IF($B65="",0,IF($D65=1,IF(15&lt;=$C65,MIN(IF($E65=1,$F65-$I65,$H65)*INDEX(Rates!$C$2:$AP$60,MATCH($B65,Rates!$A$2:$A$60,0),15),Limits!$B$9*Assets!$S65),MIN(Limits!$B$9*Assets!$S65,MAX(0,$F65-SUM($I65:V65)))),IF($E65=1,$F65-$I65,$H65)*INDEX(Rates!$C$2:$AP$60,MATCH($B65,Rates!$A$2:$A$60,0),15)))</f>
      </c>
      <c r="X65" s="2">
        <f>IF($B65="",0,IF($D65=1,IF(16&lt;=$C65,MIN(IF($E65=1,$F65-$I65,$H65)*INDEX(Rates!$C$2:$AP$60,MATCH($B65,Rates!$A$2:$A$60,0),16),Limits!$B$9*Assets!$S65),MIN(Limits!$B$9*Assets!$S65,MAX(0,$F65-SUM($I65:W65)))),IF($E65=1,$F65-$I65,$H65)*INDEX(Rates!$C$2:$AP$60,MATCH($B65,Rates!$A$2:$A$60,0),16)))</f>
      </c>
      <c r="Y65" s="2">
        <f>IF($B65="",0,IF($D65=1,IF(17&lt;=$C65,MIN(IF($E65=1,$F65-$I65,$H65)*INDEX(Rates!$C$2:$AP$60,MATCH($B65,Rates!$A$2:$A$60,0),17),Limits!$B$9*Assets!$S65),MIN(Limits!$B$9*Assets!$S65,MAX(0,$F65-SUM($I65:X65)))),IF($E65=1,$F65-$I65,$H65)*INDEX(Rates!$C$2:$AP$60,MATCH($B65,Rates!$A$2:$A$60,0),17)))</f>
      </c>
      <c r="Z65" s="2">
        <f>IF($B65="",0,IF($D65=1,IF(18&lt;=$C65,MIN(IF($E65=1,$F65-$I65,$H65)*INDEX(Rates!$C$2:$AP$60,MATCH($B65,Rates!$A$2:$A$60,0),18),Limits!$B$9*Assets!$S65),MIN(Limits!$B$9*Assets!$S65,MAX(0,$F65-SUM($I65:Y65)))),IF($E65=1,$F65-$I65,$H65)*INDEX(Rates!$C$2:$AP$60,MATCH($B65,Rates!$A$2:$A$60,0),18)))</f>
      </c>
      <c r="AA65" s="2">
        <f>IF($B65="",0,IF($D65=1,IF(19&lt;=$C65,MIN(IF($E65=1,$F65-$I65,$H65)*INDEX(Rates!$C$2:$AP$60,MATCH($B65,Rates!$A$2:$A$60,0),19),Limits!$B$9*Assets!$S65),MIN(Limits!$B$9*Assets!$S65,MAX(0,$F65-SUM($I65:Z65)))),IF($E65=1,$F65-$I65,$H65)*INDEX(Rates!$C$2:$AP$60,MATCH($B65,Rates!$A$2:$A$60,0),19)))</f>
      </c>
      <c r="AB65" s="2">
        <f>IF($B65="",0,IF($D65=1,IF(20&lt;=$C65,MIN(IF($E65=1,$F65-$I65,$H65)*INDEX(Rates!$C$2:$AP$60,MATCH($B65,Rates!$A$2:$A$60,0),20),Limits!$B$9*Assets!$S65),MIN(Limits!$B$9*Assets!$S65,MAX(0,$F65-SUM($I65:AA65)))),IF($E65=1,$F65-$I65,$H65)*INDEX(Rates!$C$2:$AP$60,MATCH($B65,Rates!$A$2:$A$60,0),20)))</f>
      </c>
      <c r="AC65" s="2">
        <f>IF($B65="",0,IF($D65=1,IF(21&lt;=$C65,MIN(IF($E65=1,$F65-$I65,$H65)*INDEX(Rates!$C$2:$AP$60,MATCH($B65,Rates!$A$2:$A$60,0),21),Limits!$B$9*Assets!$S65),MIN(Limits!$B$9*Assets!$S65,MAX(0,$F65-SUM($I65:AB65)))),IF($E65=1,$F65-$I65,$H65)*INDEX(Rates!$C$2:$AP$60,MATCH($B65,Rates!$A$2:$A$60,0),21)))</f>
      </c>
      <c r="AD65" s="2">
        <f>IF($B65="",0,IF($D65=1,IF(22&lt;=$C65,MIN(IF($E65=1,$F65-$I65,$H65)*INDEX(Rates!$C$2:$AP$60,MATCH($B65,Rates!$A$2:$A$60,0),22),Limits!$B$9*Assets!$S65),MIN(Limits!$B$9*Assets!$S65,MAX(0,$F65-SUM($I65:AC65)))),IF($E65=1,$F65-$I65,$H65)*INDEX(Rates!$C$2:$AP$60,MATCH($B65,Rates!$A$2:$A$60,0),22)))</f>
      </c>
      <c r="AE65" s="2">
        <f>IF($B65="",0,IF($D65=1,IF(23&lt;=$C65,MIN(IF($E65=1,$F65-$I65,$H65)*INDEX(Rates!$C$2:$AP$60,MATCH($B65,Rates!$A$2:$A$60,0),23),Limits!$B$9*Assets!$S65),MIN(Limits!$B$9*Assets!$S65,MAX(0,$F65-SUM($I65:AD65)))),IF($E65=1,$F65-$I65,$H65)*INDEX(Rates!$C$2:$AP$60,MATCH($B65,Rates!$A$2:$A$60,0),23)))</f>
      </c>
      <c r="AF65" s="2">
        <f>IF($B65="",0,IF($D65=1,IF(24&lt;=$C65,MIN(IF($E65=1,$F65-$I65,$H65)*INDEX(Rates!$C$2:$AP$60,MATCH($B65,Rates!$A$2:$A$60,0),24),Limits!$B$9*Assets!$S65),MIN(Limits!$B$9*Assets!$S65,MAX(0,$F65-SUM($I65:AE65)))),IF($E65=1,$F65-$I65,$H65)*INDEX(Rates!$C$2:$AP$60,MATCH($B65,Rates!$A$2:$A$60,0),24)))</f>
      </c>
      <c r="AG65" s="2">
        <f>IF($B65="",0,IF($D65=1,IF(25&lt;=$C65,MIN(IF($E65=1,$F65-$I65,$H65)*INDEX(Rates!$C$2:$AP$60,MATCH($B65,Rates!$A$2:$A$60,0),25),Limits!$B$9*Assets!$S65),MIN(Limits!$B$9*Assets!$S65,MAX(0,$F65-SUM($I65:AF65)))),IF($E65=1,$F65-$I65,$H65)*INDEX(Rates!$C$2:$AP$60,MATCH($B65,Rates!$A$2:$A$60,0),25)))</f>
      </c>
      <c r="AH65" s="2">
        <f>IF($B65="",0,IF($D65=1,IF(26&lt;=$C65,MIN(IF($E65=1,$F65-$I65,$H65)*INDEX(Rates!$C$2:$AP$60,MATCH($B65,Rates!$A$2:$A$60,0),26),Limits!$B$9*Assets!$S65),MIN(Limits!$B$9*Assets!$S65,MAX(0,$F65-SUM($I65:AG65)))),IF($E65=1,$F65-$I65,$H65)*INDEX(Rates!$C$2:$AP$60,MATCH($B65,Rates!$A$2:$A$60,0),26)))</f>
      </c>
      <c r="AI65" s="2">
        <f>IF($B65="",0,IF($D65=1,IF(27&lt;=$C65,MIN(IF($E65=1,$F65-$I65,$H65)*INDEX(Rates!$C$2:$AP$60,MATCH($B65,Rates!$A$2:$A$60,0),27),Limits!$B$9*Assets!$S65),MIN(Limits!$B$9*Assets!$S65,MAX(0,$F65-SUM($I65:AH65)))),IF($E65=1,$F65-$I65,$H65)*INDEX(Rates!$C$2:$AP$60,MATCH($B65,Rates!$A$2:$A$60,0),27)))</f>
      </c>
      <c r="AJ65" s="2">
        <f>IF($B65="",0,IF($D65=1,IF(28&lt;=$C65,MIN(IF($E65=1,$F65-$I65,$H65)*INDEX(Rates!$C$2:$AP$60,MATCH($B65,Rates!$A$2:$A$60,0),28),Limits!$B$9*Assets!$S65),MIN(Limits!$B$9*Assets!$S65,MAX(0,$F65-SUM($I65:AI65)))),IF($E65=1,$F65-$I65,$H65)*INDEX(Rates!$C$2:$AP$60,MATCH($B65,Rates!$A$2:$A$60,0),28)))</f>
      </c>
      <c r="AK65" s="2">
        <f>IF($B65="",0,IF($D65=1,IF(29&lt;=$C65,MIN(IF($E65=1,$F65-$I65,$H65)*INDEX(Rates!$C$2:$AP$60,MATCH($B65,Rates!$A$2:$A$60,0),29),Limits!$B$9*Assets!$S65),MIN(Limits!$B$9*Assets!$S65,MAX(0,$F65-SUM($I65:AJ65)))),IF($E65=1,$F65-$I65,$H65)*INDEX(Rates!$C$2:$AP$60,MATCH($B65,Rates!$A$2:$A$60,0),29)))</f>
      </c>
      <c r="AL65" s="2">
        <f>IF($B65="",0,IF($D65=1,IF(30&lt;=$C65,MIN(IF($E65=1,$F65-$I65,$H65)*INDEX(Rates!$C$2:$AP$60,MATCH($B65,Rates!$A$2:$A$60,0),30),Limits!$B$9*Assets!$S65),MIN(Limits!$B$9*Assets!$S65,MAX(0,$F65-SUM($I65:AK65)))),IF($E65=1,$F65-$I65,$H65)*INDEX(Rates!$C$2:$AP$60,MATCH($B65,Rates!$A$2:$A$60,0),30)))</f>
      </c>
      <c r="AM65" s="2">
        <f>IF($B65="",0,IF($D65=1,IF(31&lt;=$C65,MIN(IF($E65=1,$F65-$I65,$H65)*INDEX(Rates!$C$2:$AP$60,MATCH($B65,Rates!$A$2:$A$60,0),31),Limits!$B$9*Assets!$S65),MIN(Limits!$B$9*Assets!$S65,MAX(0,$F65-SUM($I65:AL65)))),IF($E65=1,$F65-$I65,$H65)*INDEX(Rates!$C$2:$AP$60,MATCH($B65,Rates!$A$2:$A$60,0),31)))</f>
      </c>
      <c r="AN65" s="2">
        <f>IF($B65="",0,IF($D65=1,IF(32&lt;=$C65,MIN(IF($E65=1,$F65-$I65,$H65)*INDEX(Rates!$C$2:$AP$60,MATCH($B65,Rates!$A$2:$A$60,0),32),Limits!$B$9*Assets!$S65),MIN(Limits!$B$9*Assets!$S65,MAX(0,$F65-SUM($I65:AM65)))),IF($E65=1,$F65-$I65,$H65)*INDEX(Rates!$C$2:$AP$60,MATCH($B65,Rates!$A$2:$A$60,0),32)))</f>
      </c>
      <c r="AO65" s="2">
        <f>IF($B65="",0,IF($D65=1,IF(33&lt;=$C65,MIN(IF($E65=1,$F65-$I65,$H65)*INDEX(Rates!$C$2:$AP$60,MATCH($B65,Rates!$A$2:$A$60,0),33),Limits!$B$9*Assets!$S65),MIN(Limits!$B$9*Assets!$S65,MAX(0,$F65-SUM($I65:AN65)))),IF($E65=1,$F65-$I65,$H65)*INDEX(Rates!$C$2:$AP$60,MATCH($B65,Rates!$A$2:$A$60,0),33)))</f>
      </c>
      <c r="AP65" s="2">
        <f>IF($B65="",0,IF($D65=1,IF(34&lt;=$C65,MIN(IF($E65=1,$F65-$I65,$H65)*INDEX(Rates!$C$2:$AP$60,MATCH($B65,Rates!$A$2:$A$60,0),34),Limits!$B$9*Assets!$S65),MIN(Limits!$B$9*Assets!$S65,MAX(0,$F65-SUM($I65:AO65)))),IF($E65=1,$F65-$I65,$H65)*INDEX(Rates!$C$2:$AP$60,MATCH($B65,Rates!$A$2:$A$60,0),34)))</f>
      </c>
      <c r="AQ65" s="2">
        <f>IF($B65="",0,IF($D65=1,IF(35&lt;=$C65,MIN(IF($E65=1,$F65-$I65,$H65)*INDEX(Rates!$C$2:$AP$60,MATCH($B65,Rates!$A$2:$A$60,0),35),Limits!$B$9*Assets!$S65),MIN(Limits!$B$9*Assets!$S65,MAX(0,$F65-SUM($I65:AP65)))),IF($E65=1,$F65-$I65,$H65)*INDEX(Rates!$C$2:$AP$60,MATCH($B65,Rates!$A$2:$A$60,0),35)))</f>
      </c>
      <c r="AR65" s="2">
        <f>IF($B65="",0,IF($D65=1,IF(36&lt;=$C65,MIN(IF($E65=1,$F65-$I65,$H65)*INDEX(Rates!$C$2:$AP$60,MATCH($B65,Rates!$A$2:$A$60,0),36),Limits!$B$9*Assets!$S65),MIN(Limits!$B$9*Assets!$S65,MAX(0,$F65-SUM($I65:AQ65)))),IF($E65=1,$F65-$I65,$H65)*INDEX(Rates!$C$2:$AP$60,MATCH($B65,Rates!$A$2:$A$60,0),36)))</f>
      </c>
      <c r="AS65" s="2">
        <f>IF($B65="",0,IF($D65=1,IF(37&lt;=$C65,MIN(IF($E65=1,$F65-$I65,$H65)*INDEX(Rates!$C$2:$AP$60,MATCH($B65,Rates!$A$2:$A$60,0),37),Limits!$B$9*Assets!$S65),MIN(Limits!$B$9*Assets!$S65,MAX(0,$F65-SUM($I65:AR65)))),IF($E65=1,$F65-$I65,$H65)*INDEX(Rates!$C$2:$AP$60,MATCH($B65,Rates!$A$2:$A$60,0),37)))</f>
      </c>
      <c r="AT65" s="2">
        <f>IF($B65="",0,IF($D65=1,IF(38&lt;=$C65,MIN(IF($E65=1,$F65-$I65,$H65)*INDEX(Rates!$C$2:$AP$60,MATCH($B65,Rates!$A$2:$A$60,0),38),Limits!$B$9*Assets!$S65),MIN(Limits!$B$9*Assets!$S65,MAX(0,$F65-SUM($I65:AS65)))),IF($E65=1,$F65-$I65,$H65)*INDEX(Rates!$C$2:$AP$60,MATCH($B65,Rates!$A$2:$A$60,0),38)))</f>
      </c>
      <c r="AU65" s="2">
        <f>IF($B65="",0,IF($D65=1,IF(39&lt;=$C65,MIN(IF($E65=1,$F65-$I65,$H65)*INDEX(Rates!$C$2:$AP$60,MATCH($B65,Rates!$A$2:$A$60,0),39),Limits!$B$9*Assets!$S65),MIN(Limits!$B$9*Assets!$S65,MAX(0,$F65-SUM($I65:AT65)))),IF($E65=1,$F65-$I65,$H65)*INDEX(Rates!$C$2:$AP$60,MATCH($B65,Rates!$A$2:$A$60,0),39)))</f>
      </c>
      <c r="AV65" s="2">
        <f>IF($B65="",0,IF($D65=1,IF(40&lt;=$C65,MIN(IF($E65=1,$F65-$I65,$H65)*INDEX(Rates!$C$2:$AP$60,MATCH($B65,Rates!$A$2:$A$60,0),40),Limits!$B$9*Assets!$S65),MIN(Limits!$B$9*Assets!$S65,MAX(0,$F65-SUM($I65:AU65)))),IF($E65=1,$F65-$I65,$H65)*INDEX(Rates!$C$2:$AP$60,MATCH($B65,Rates!$A$2:$A$60,0),40)))</f>
      </c>
    </row>
    <row r="66" spans="1:48" x14ac:dyDescent="0.25">
      <c r="A66">
        <f>IF(Assets!A66="","",Assets!A66)</f>
      </c>
      <c r="B66">
        <f>Assets!AD66</f>
      </c>
      <c r="C66">
        <f>IF(B66="",0,INDEX(Rates!$B$2:$B$60,MATCH(B66,Rates!$A$2:$A$60,0)))</f>
      </c>
      <c r="D66">
        <f>Assets!X66</f>
      </c>
      <c r="E66">
        <f>IF(AND(D66=1,Assets!J66=1,Assets!K66=0),1,0)</f>
      </c>
      <c r="F66">
        <f>Assets!T66</f>
      </c>
      <c r="G66">
        <f>Assets!AF66+Assets!L66</f>
      </c>
      <c r="H66">
        <f>Assets!M66</f>
      </c>
      <c r="I66" s="2">
        <f>IF($B66="",0,IF($D66=1,IF(1&lt;=$C66,MIN($G66+$H66*INDEX(Rates!$C$2:$AP$60,MATCH($B66,Rates!$A$2:$A$60,0),1),Assets!$Z66),MIN($G66+$H66*INDEX(Rates!$C$2:$AP$60,MATCH($B66,Rates!$A$2:$A$60,0),1),Assets!$Z66)),$G66+$H66*INDEX(Rates!$C$2:$AP$60,MATCH($B66,Rates!$A$2:$A$60,0),1)))</f>
      </c>
      <c r="J66" s="2">
        <f>IF($B66="",0,IF($D66=1,IF(2&lt;=$C66,MIN(IF($E66=1,$F66-$I66,$H66)*INDEX(Rates!$C$2:$AP$60,MATCH($B66,Rates!$A$2:$A$60,0),2),Limits!$B$7*Assets!$S66),MIN(Limits!$B$9*Assets!$S66,MAX(0,$F66-SUM($I66:I66)))),IF($E66=1,$F66-$I66,$H66)*INDEX(Rates!$C$2:$AP$60,MATCH($B66,Rates!$A$2:$A$60,0),2)))</f>
      </c>
      <c r="K66" s="2">
        <f>IF($B66="",0,IF($D66=1,IF(3&lt;=$C66,MIN(IF($E66=1,$F66-$I66,$H66)*INDEX(Rates!$C$2:$AP$60,MATCH($B66,Rates!$A$2:$A$60,0),3),Limits!$B$8*Assets!$S66),MIN(Limits!$B$9*Assets!$S66,MAX(0,$F66-SUM($I66:J66)))),IF($E66=1,$F66-$I66,$H66)*INDEX(Rates!$C$2:$AP$60,MATCH($B66,Rates!$A$2:$A$60,0),3)))</f>
      </c>
      <c r="L66" s="2">
        <f>IF($B66="",0,IF($D66=1,IF(4&lt;=$C66,MIN(IF($E66=1,$F66-$I66,$H66)*INDEX(Rates!$C$2:$AP$60,MATCH($B66,Rates!$A$2:$A$60,0),4),Limits!$B$9*Assets!$S66),MIN(Limits!$B$9*Assets!$S66,MAX(0,$F66-SUM($I66:K66)))),IF($E66=1,$F66-$I66,$H66)*INDEX(Rates!$C$2:$AP$60,MATCH($B66,Rates!$A$2:$A$60,0),4)))</f>
      </c>
      <c r="M66" s="2">
        <f>IF($B66="",0,IF($D66=1,IF(5&lt;=$C66,MIN(IF($E66=1,$F66-$I66,$H66)*INDEX(Rates!$C$2:$AP$60,MATCH($B66,Rates!$A$2:$A$60,0),5),Limits!$B$9*Assets!$S66),MIN(Limits!$B$9*Assets!$S66,MAX(0,$F66-SUM($I66:L66)))),IF($E66=1,$F66-$I66,$H66)*INDEX(Rates!$C$2:$AP$60,MATCH($B66,Rates!$A$2:$A$60,0),5)))</f>
      </c>
      <c r="N66" s="2">
        <f>IF($B66="",0,IF($D66=1,IF(6&lt;=$C66,MIN(IF($E66=1,$F66-$I66,$H66)*INDEX(Rates!$C$2:$AP$60,MATCH($B66,Rates!$A$2:$A$60,0),6),Limits!$B$9*Assets!$S66),MIN(Limits!$B$9*Assets!$S66,MAX(0,$F66-SUM($I66:M66)))),IF($E66=1,$F66-$I66,$H66)*INDEX(Rates!$C$2:$AP$60,MATCH($B66,Rates!$A$2:$A$60,0),6)))</f>
      </c>
      <c r="O66" s="2">
        <f>IF($B66="",0,IF($D66=1,IF(7&lt;=$C66,MIN(IF($E66=1,$F66-$I66,$H66)*INDEX(Rates!$C$2:$AP$60,MATCH($B66,Rates!$A$2:$A$60,0),7),Limits!$B$9*Assets!$S66),MIN(Limits!$B$9*Assets!$S66,MAX(0,$F66-SUM($I66:N66)))),IF($E66=1,$F66-$I66,$H66)*INDEX(Rates!$C$2:$AP$60,MATCH($B66,Rates!$A$2:$A$60,0),7)))</f>
      </c>
      <c r="P66" s="2">
        <f>IF($B66="",0,IF($D66=1,IF(8&lt;=$C66,MIN(IF($E66=1,$F66-$I66,$H66)*INDEX(Rates!$C$2:$AP$60,MATCH($B66,Rates!$A$2:$A$60,0),8),Limits!$B$9*Assets!$S66),MIN(Limits!$B$9*Assets!$S66,MAX(0,$F66-SUM($I66:O66)))),IF($E66=1,$F66-$I66,$H66)*INDEX(Rates!$C$2:$AP$60,MATCH($B66,Rates!$A$2:$A$60,0),8)))</f>
      </c>
      <c r="Q66" s="2">
        <f>IF($B66="",0,IF($D66=1,IF(9&lt;=$C66,MIN(IF($E66=1,$F66-$I66,$H66)*INDEX(Rates!$C$2:$AP$60,MATCH($B66,Rates!$A$2:$A$60,0),9),Limits!$B$9*Assets!$S66),MIN(Limits!$B$9*Assets!$S66,MAX(0,$F66-SUM($I66:P66)))),IF($E66=1,$F66-$I66,$H66)*INDEX(Rates!$C$2:$AP$60,MATCH($B66,Rates!$A$2:$A$60,0),9)))</f>
      </c>
      <c r="R66" s="2">
        <f>IF($B66="",0,IF($D66=1,IF(10&lt;=$C66,MIN(IF($E66=1,$F66-$I66,$H66)*INDEX(Rates!$C$2:$AP$60,MATCH($B66,Rates!$A$2:$A$60,0),10),Limits!$B$9*Assets!$S66),MIN(Limits!$B$9*Assets!$S66,MAX(0,$F66-SUM($I66:Q66)))),IF($E66=1,$F66-$I66,$H66)*INDEX(Rates!$C$2:$AP$60,MATCH($B66,Rates!$A$2:$A$60,0),10)))</f>
      </c>
      <c r="S66" s="2">
        <f>IF($B66="",0,IF($D66=1,IF(11&lt;=$C66,MIN(IF($E66=1,$F66-$I66,$H66)*INDEX(Rates!$C$2:$AP$60,MATCH($B66,Rates!$A$2:$A$60,0),11),Limits!$B$9*Assets!$S66),MIN(Limits!$B$9*Assets!$S66,MAX(0,$F66-SUM($I66:R66)))),IF($E66=1,$F66-$I66,$H66)*INDEX(Rates!$C$2:$AP$60,MATCH($B66,Rates!$A$2:$A$60,0),11)))</f>
      </c>
      <c r="T66" s="2">
        <f>IF($B66="",0,IF($D66=1,IF(12&lt;=$C66,MIN(IF($E66=1,$F66-$I66,$H66)*INDEX(Rates!$C$2:$AP$60,MATCH($B66,Rates!$A$2:$A$60,0),12),Limits!$B$9*Assets!$S66),MIN(Limits!$B$9*Assets!$S66,MAX(0,$F66-SUM($I66:S66)))),IF($E66=1,$F66-$I66,$H66)*INDEX(Rates!$C$2:$AP$60,MATCH($B66,Rates!$A$2:$A$60,0),12)))</f>
      </c>
      <c r="U66" s="2">
        <f>IF($B66="",0,IF($D66=1,IF(13&lt;=$C66,MIN(IF($E66=1,$F66-$I66,$H66)*INDEX(Rates!$C$2:$AP$60,MATCH($B66,Rates!$A$2:$A$60,0),13),Limits!$B$9*Assets!$S66),MIN(Limits!$B$9*Assets!$S66,MAX(0,$F66-SUM($I66:T66)))),IF($E66=1,$F66-$I66,$H66)*INDEX(Rates!$C$2:$AP$60,MATCH($B66,Rates!$A$2:$A$60,0),13)))</f>
      </c>
      <c r="V66" s="2">
        <f>IF($B66="",0,IF($D66=1,IF(14&lt;=$C66,MIN(IF($E66=1,$F66-$I66,$H66)*INDEX(Rates!$C$2:$AP$60,MATCH($B66,Rates!$A$2:$A$60,0),14),Limits!$B$9*Assets!$S66),MIN(Limits!$B$9*Assets!$S66,MAX(0,$F66-SUM($I66:U66)))),IF($E66=1,$F66-$I66,$H66)*INDEX(Rates!$C$2:$AP$60,MATCH($B66,Rates!$A$2:$A$60,0),14)))</f>
      </c>
      <c r="W66" s="2">
        <f>IF($B66="",0,IF($D66=1,IF(15&lt;=$C66,MIN(IF($E66=1,$F66-$I66,$H66)*INDEX(Rates!$C$2:$AP$60,MATCH($B66,Rates!$A$2:$A$60,0),15),Limits!$B$9*Assets!$S66),MIN(Limits!$B$9*Assets!$S66,MAX(0,$F66-SUM($I66:V66)))),IF($E66=1,$F66-$I66,$H66)*INDEX(Rates!$C$2:$AP$60,MATCH($B66,Rates!$A$2:$A$60,0),15)))</f>
      </c>
      <c r="X66" s="2">
        <f>IF($B66="",0,IF($D66=1,IF(16&lt;=$C66,MIN(IF($E66=1,$F66-$I66,$H66)*INDEX(Rates!$C$2:$AP$60,MATCH($B66,Rates!$A$2:$A$60,0),16),Limits!$B$9*Assets!$S66),MIN(Limits!$B$9*Assets!$S66,MAX(0,$F66-SUM($I66:W66)))),IF($E66=1,$F66-$I66,$H66)*INDEX(Rates!$C$2:$AP$60,MATCH($B66,Rates!$A$2:$A$60,0),16)))</f>
      </c>
      <c r="Y66" s="2">
        <f>IF($B66="",0,IF($D66=1,IF(17&lt;=$C66,MIN(IF($E66=1,$F66-$I66,$H66)*INDEX(Rates!$C$2:$AP$60,MATCH($B66,Rates!$A$2:$A$60,0),17),Limits!$B$9*Assets!$S66),MIN(Limits!$B$9*Assets!$S66,MAX(0,$F66-SUM($I66:X66)))),IF($E66=1,$F66-$I66,$H66)*INDEX(Rates!$C$2:$AP$60,MATCH($B66,Rates!$A$2:$A$60,0),17)))</f>
      </c>
      <c r="Z66" s="2">
        <f>IF($B66="",0,IF($D66=1,IF(18&lt;=$C66,MIN(IF($E66=1,$F66-$I66,$H66)*INDEX(Rates!$C$2:$AP$60,MATCH($B66,Rates!$A$2:$A$60,0),18),Limits!$B$9*Assets!$S66),MIN(Limits!$B$9*Assets!$S66,MAX(0,$F66-SUM($I66:Y66)))),IF($E66=1,$F66-$I66,$H66)*INDEX(Rates!$C$2:$AP$60,MATCH($B66,Rates!$A$2:$A$60,0),18)))</f>
      </c>
      <c r="AA66" s="2">
        <f>IF($B66="",0,IF($D66=1,IF(19&lt;=$C66,MIN(IF($E66=1,$F66-$I66,$H66)*INDEX(Rates!$C$2:$AP$60,MATCH($B66,Rates!$A$2:$A$60,0),19),Limits!$B$9*Assets!$S66),MIN(Limits!$B$9*Assets!$S66,MAX(0,$F66-SUM($I66:Z66)))),IF($E66=1,$F66-$I66,$H66)*INDEX(Rates!$C$2:$AP$60,MATCH($B66,Rates!$A$2:$A$60,0),19)))</f>
      </c>
      <c r="AB66" s="2">
        <f>IF($B66="",0,IF($D66=1,IF(20&lt;=$C66,MIN(IF($E66=1,$F66-$I66,$H66)*INDEX(Rates!$C$2:$AP$60,MATCH($B66,Rates!$A$2:$A$60,0),20),Limits!$B$9*Assets!$S66),MIN(Limits!$B$9*Assets!$S66,MAX(0,$F66-SUM($I66:AA66)))),IF($E66=1,$F66-$I66,$H66)*INDEX(Rates!$C$2:$AP$60,MATCH($B66,Rates!$A$2:$A$60,0),20)))</f>
      </c>
      <c r="AC66" s="2">
        <f>IF($B66="",0,IF($D66=1,IF(21&lt;=$C66,MIN(IF($E66=1,$F66-$I66,$H66)*INDEX(Rates!$C$2:$AP$60,MATCH($B66,Rates!$A$2:$A$60,0),21),Limits!$B$9*Assets!$S66),MIN(Limits!$B$9*Assets!$S66,MAX(0,$F66-SUM($I66:AB66)))),IF($E66=1,$F66-$I66,$H66)*INDEX(Rates!$C$2:$AP$60,MATCH($B66,Rates!$A$2:$A$60,0),21)))</f>
      </c>
      <c r="AD66" s="2">
        <f>IF($B66="",0,IF($D66=1,IF(22&lt;=$C66,MIN(IF($E66=1,$F66-$I66,$H66)*INDEX(Rates!$C$2:$AP$60,MATCH($B66,Rates!$A$2:$A$60,0),22),Limits!$B$9*Assets!$S66),MIN(Limits!$B$9*Assets!$S66,MAX(0,$F66-SUM($I66:AC66)))),IF($E66=1,$F66-$I66,$H66)*INDEX(Rates!$C$2:$AP$60,MATCH($B66,Rates!$A$2:$A$60,0),22)))</f>
      </c>
      <c r="AE66" s="2">
        <f>IF($B66="",0,IF($D66=1,IF(23&lt;=$C66,MIN(IF($E66=1,$F66-$I66,$H66)*INDEX(Rates!$C$2:$AP$60,MATCH($B66,Rates!$A$2:$A$60,0),23),Limits!$B$9*Assets!$S66),MIN(Limits!$B$9*Assets!$S66,MAX(0,$F66-SUM($I66:AD66)))),IF($E66=1,$F66-$I66,$H66)*INDEX(Rates!$C$2:$AP$60,MATCH($B66,Rates!$A$2:$A$60,0),23)))</f>
      </c>
      <c r="AF66" s="2">
        <f>IF($B66="",0,IF($D66=1,IF(24&lt;=$C66,MIN(IF($E66=1,$F66-$I66,$H66)*INDEX(Rates!$C$2:$AP$60,MATCH($B66,Rates!$A$2:$A$60,0),24),Limits!$B$9*Assets!$S66),MIN(Limits!$B$9*Assets!$S66,MAX(0,$F66-SUM($I66:AE66)))),IF($E66=1,$F66-$I66,$H66)*INDEX(Rates!$C$2:$AP$60,MATCH($B66,Rates!$A$2:$A$60,0),24)))</f>
      </c>
      <c r="AG66" s="2">
        <f>IF($B66="",0,IF($D66=1,IF(25&lt;=$C66,MIN(IF($E66=1,$F66-$I66,$H66)*INDEX(Rates!$C$2:$AP$60,MATCH($B66,Rates!$A$2:$A$60,0),25),Limits!$B$9*Assets!$S66),MIN(Limits!$B$9*Assets!$S66,MAX(0,$F66-SUM($I66:AF66)))),IF($E66=1,$F66-$I66,$H66)*INDEX(Rates!$C$2:$AP$60,MATCH($B66,Rates!$A$2:$A$60,0),25)))</f>
      </c>
      <c r="AH66" s="2">
        <f>IF($B66="",0,IF($D66=1,IF(26&lt;=$C66,MIN(IF($E66=1,$F66-$I66,$H66)*INDEX(Rates!$C$2:$AP$60,MATCH($B66,Rates!$A$2:$A$60,0),26),Limits!$B$9*Assets!$S66),MIN(Limits!$B$9*Assets!$S66,MAX(0,$F66-SUM($I66:AG66)))),IF($E66=1,$F66-$I66,$H66)*INDEX(Rates!$C$2:$AP$60,MATCH($B66,Rates!$A$2:$A$60,0),26)))</f>
      </c>
      <c r="AI66" s="2">
        <f>IF($B66="",0,IF($D66=1,IF(27&lt;=$C66,MIN(IF($E66=1,$F66-$I66,$H66)*INDEX(Rates!$C$2:$AP$60,MATCH($B66,Rates!$A$2:$A$60,0),27),Limits!$B$9*Assets!$S66),MIN(Limits!$B$9*Assets!$S66,MAX(0,$F66-SUM($I66:AH66)))),IF($E66=1,$F66-$I66,$H66)*INDEX(Rates!$C$2:$AP$60,MATCH($B66,Rates!$A$2:$A$60,0),27)))</f>
      </c>
      <c r="AJ66" s="2">
        <f>IF($B66="",0,IF($D66=1,IF(28&lt;=$C66,MIN(IF($E66=1,$F66-$I66,$H66)*INDEX(Rates!$C$2:$AP$60,MATCH($B66,Rates!$A$2:$A$60,0),28),Limits!$B$9*Assets!$S66),MIN(Limits!$B$9*Assets!$S66,MAX(0,$F66-SUM($I66:AI66)))),IF($E66=1,$F66-$I66,$H66)*INDEX(Rates!$C$2:$AP$60,MATCH($B66,Rates!$A$2:$A$60,0),28)))</f>
      </c>
      <c r="AK66" s="2">
        <f>IF($B66="",0,IF($D66=1,IF(29&lt;=$C66,MIN(IF($E66=1,$F66-$I66,$H66)*INDEX(Rates!$C$2:$AP$60,MATCH($B66,Rates!$A$2:$A$60,0),29),Limits!$B$9*Assets!$S66),MIN(Limits!$B$9*Assets!$S66,MAX(0,$F66-SUM($I66:AJ66)))),IF($E66=1,$F66-$I66,$H66)*INDEX(Rates!$C$2:$AP$60,MATCH($B66,Rates!$A$2:$A$60,0),29)))</f>
      </c>
      <c r="AL66" s="2">
        <f>IF($B66="",0,IF($D66=1,IF(30&lt;=$C66,MIN(IF($E66=1,$F66-$I66,$H66)*INDEX(Rates!$C$2:$AP$60,MATCH($B66,Rates!$A$2:$A$60,0),30),Limits!$B$9*Assets!$S66),MIN(Limits!$B$9*Assets!$S66,MAX(0,$F66-SUM($I66:AK66)))),IF($E66=1,$F66-$I66,$H66)*INDEX(Rates!$C$2:$AP$60,MATCH($B66,Rates!$A$2:$A$60,0),30)))</f>
      </c>
      <c r="AM66" s="2">
        <f>IF($B66="",0,IF($D66=1,IF(31&lt;=$C66,MIN(IF($E66=1,$F66-$I66,$H66)*INDEX(Rates!$C$2:$AP$60,MATCH($B66,Rates!$A$2:$A$60,0),31),Limits!$B$9*Assets!$S66),MIN(Limits!$B$9*Assets!$S66,MAX(0,$F66-SUM($I66:AL66)))),IF($E66=1,$F66-$I66,$H66)*INDEX(Rates!$C$2:$AP$60,MATCH($B66,Rates!$A$2:$A$60,0),31)))</f>
      </c>
      <c r="AN66" s="2">
        <f>IF($B66="",0,IF($D66=1,IF(32&lt;=$C66,MIN(IF($E66=1,$F66-$I66,$H66)*INDEX(Rates!$C$2:$AP$60,MATCH($B66,Rates!$A$2:$A$60,0),32),Limits!$B$9*Assets!$S66),MIN(Limits!$B$9*Assets!$S66,MAX(0,$F66-SUM($I66:AM66)))),IF($E66=1,$F66-$I66,$H66)*INDEX(Rates!$C$2:$AP$60,MATCH($B66,Rates!$A$2:$A$60,0),32)))</f>
      </c>
      <c r="AO66" s="2">
        <f>IF($B66="",0,IF($D66=1,IF(33&lt;=$C66,MIN(IF($E66=1,$F66-$I66,$H66)*INDEX(Rates!$C$2:$AP$60,MATCH($B66,Rates!$A$2:$A$60,0),33),Limits!$B$9*Assets!$S66),MIN(Limits!$B$9*Assets!$S66,MAX(0,$F66-SUM($I66:AN66)))),IF($E66=1,$F66-$I66,$H66)*INDEX(Rates!$C$2:$AP$60,MATCH($B66,Rates!$A$2:$A$60,0),33)))</f>
      </c>
      <c r="AP66" s="2">
        <f>IF($B66="",0,IF($D66=1,IF(34&lt;=$C66,MIN(IF($E66=1,$F66-$I66,$H66)*INDEX(Rates!$C$2:$AP$60,MATCH($B66,Rates!$A$2:$A$60,0),34),Limits!$B$9*Assets!$S66),MIN(Limits!$B$9*Assets!$S66,MAX(0,$F66-SUM($I66:AO66)))),IF($E66=1,$F66-$I66,$H66)*INDEX(Rates!$C$2:$AP$60,MATCH($B66,Rates!$A$2:$A$60,0),34)))</f>
      </c>
      <c r="AQ66" s="2">
        <f>IF($B66="",0,IF($D66=1,IF(35&lt;=$C66,MIN(IF($E66=1,$F66-$I66,$H66)*INDEX(Rates!$C$2:$AP$60,MATCH($B66,Rates!$A$2:$A$60,0),35),Limits!$B$9*Assets!$S66),MIN(Limits!$B$9*Assets!$S66,MAX(0,$F66-SUM($I66:AP66)))),IF($E66=1,$F66-$I66,$H66)*INDEX(Rates!$C$2:$AP$60,MATCH($B66,Rates!$A$2:$A$60,0),35)))</f>
      </c>
      <c r="AR66" s="2">
        <f>IF($B66="",0,IF($D66=1,IF(36&lt;=$C66,MIN(IF($E66=1,$F66-$I66,$H66)*INDEX(Rates!$C$2:$AP$60,MATCH($B66,Rates!$A$2:$A$60,0),36),Limits!$B$9*Assets!$S66),MIN(Limits!$B$9*Assets!$S66,MAX(0,$F66-SUM($I66:AQ66)))),IF($E66=1,$F66-$I66,$H66)*INDEX(Rates!$C$2:$AP$60,MATCH($B66,Rates!$A$2:$A$60,0),36)))</f>
      </c>
      <c r="AS66" s="2">
        <f>IF($B66="",0,IF($D66=1,IF(37&lt;=$C66,MIN(IF($E66=1,$F66-$I66,$H66)*INDEX(Rates!$C$2:$AP$60,MATCH($B66,Rates!$A$2:$A$60,0),37),Limits!$B$9*Assets!$S66),MIN(Limits!$B$9*Assets!$S66,MAX(0,$F66-SUM($I66:AR66)))),IF($E66=1,$F66-$I66,$H66)*INDEX(Rates!$C$2:$AP$60,MATCH($B66,Rates!$A$2:$A$60,0),37)))</f>
      </c>
      <c r="AT66" s="2">
        <f>IF($B66="",0,IF($D66=1,IF(38&lt;=$C66,MIN(IF($E66=1,$F66-$I66,$H66)*INDEX(Rates!$C$2:$AP$60,MATCH($B66,Rates!$A$2:$A$60,0),38),Limits!$B$9*Assets!$S66),MIN(Limits!$B$9*Assets!$S66,MAX(0,$F66-SUM($I66:AS66)))),IF($E66=1,$F66-$I66,$H66)*INDEX(Rates!$C$2:$AP$60,MATCH($B66,Rates!$A$2:$A$60,0),38)))</f>
      </c>
      <c r="AU66" s="2">
        <f>IF($B66="",0,IF($D66=1,IF(39&lt;=$C66,MIN(IF($E66=1,$F66-$I66,$H66)*INDEX(Rates!$C$2:$AP$60,MATCH($B66,Rates!$A$2:$A$60,0),39),Limits!$B$9*Assets!$S66),MIN(Limits!$B$9*Assets!$S66,MAX(0,$F66-SUM($I66:AT66)))),IF($E66=1,$F66-$I66,$H66)*INDEX(Rates!$C$2:$AP$60,MATCH($B66,Rates!$A$2:$A$60,0),39)))</f>
      </c>
      <c r="AV66" s="2">
        <f>IF($B66="",0,IF($D66=1,IF(40&lt;=$C66,MIN(IF($E66=1,$F66-$I66,$H66)*INDEX(Rates!$C$2:$AP$60,MATCH($B66,Rates!$A$2:$A$60,0),40),Limits!$B$9*Assets!$S66),MIN(Limits!$B$9*Assets!$S66,MAX(0,$F66-SUM($I66:AU66)))),IF($E66=1,$F66-$I66,$H66)*INDEX(Rates!$C$2:$AP$60,MATCH($B66,Rates!$A$2:$A$60,0),40)))</f>
      </c>
    </row>
    <row r="67" spans="1:48" x14ac:dyDescent="0.25">
      <c r="A67">
        <f>IF(Assets!A67="","",Assets!A67)</f>
      </c>
      <c r="B67">
        <f>Assets!AD67</f>
      </c>
      <c r="C67">
        <f>IF(B67="",0,INDEX(Rates!$B$2:$B$60,MATCH(B67,Rates!$A$2:$A$60,0)))</f>
      </c>
      <c r="D67">
        <f>Assets!X67</f>
      </c>
      <c r="E67">
        <f>IF(AND(D67=1,Assets!J67=1,Assets!K67=0),1,0)</f>
      </c>
      <c r="F67">
        <f>Assets!T67</f>
      </c>
      <c r="G67">
        <f>Assets!AF67+Assets!L67</f>
      </c>
      <c r="H67">
        <f>Assets!M67</f>
      </c>
      <c r="I67" s="2">
        <f>IF($B67="",0,IF($D67=1,IF(1&lt;=$C67,MIN($G67+$H67*INDEX(Rates!$C$2:$AP$60,MATCH($B67,Rates!$A$2:$A$60,0),1),Assets!$Z67),MIN($G67+$H67*INDEX(Rates!$C$2:$AP$60,MATCH($B67,Rates!$A$2:$A$60,0),1),Assets!$Z67)),$G67+$H67*INDEX(Rates!$C$2:$AP$60,MATCH($B67,Rates!$A$2:$A$60,0),1)))</f>
      </c>
      <c r="J67" s="2">
        <f>IF($B67="",0,IF($D67=1,IF(2&lt;=$C67,MIN(IF($E67=1,$F67-$I67,$H67)*INDEX(Rates!$C$2:$AP$60,MATCH($B67,Rates!$A$2:$A$60,0),2),Limits!$B$7*Assets!$S67),MIN(Limits!$B$9*Assets!$S67,MAX(0,$F67-SUM($I67:I67)))),IF($E67=1,$F67-$I67,$H67)*INDEX(Rates!$C$2:$AP$60,MATCH($B67,Rates!$A$2:$A$60,0),2)))</f>
      </c>
      <c r="K67" s="2">
        <f>IF($B67="",0,IF($D67=1,IF(3&lt;=$C67,MIN(IF($E67=1,$F67-$I67,$H67)*INDEX(Rates!$C$2:$AP$60,MATCH($B67,Rates!$A$2:$A$60,0),3),Limits!$B$8*Assets!$S67),MIN(Limits!$B$9*Assets!$S67,MAX(0,$F67-SUM($I67:J67)))),IF($E67=1,$F67-$I67,$H67)*INDEX(Rates!$C$2:$AP$60,MATCH($B67,Rates!$A$2:$A$60,0),3)))</f>
      </c>
      <c r="L67" s="2">
        <f>IF($B67="",0,IF($D67=1,IF(4&lt;=$C67,MIN(IF($E67=1,$F67-$I67,$H67)*INDEX(Rates!$C$2:$AP$60,MATCH($B67,Rates!$A$2:$A$60,0),4),Limits!$B$9*Assets!$S67),MIN(Limits!$B$9*Assets!$S67,MAX(0,$F67-SUM($I67:K67)))),IF($E67=1,$F67-$I67,$H67)*INDEX(Rates!$C$2:$AP$60,MATCH($B67,Rates!$A$2:$A$60,0),4)))</f>
      </c>
      <c r="M67" s="2">
        <f>IF($B67="",0,IF($D67=1,IF(5&lt;=$C67,MIN(IF($E67=1,$F67-$I67,$H67)*INDEX(Rates!$C$2:$AP$60,MATCH($B67,Rates!$A$2:$A$60,0),5),Limits!$B$9*Assets!$S67),MIN(Limits!$B$9*Assets!$S67,MAX(0,$F67-SUM($I67:L67)))),IF($E67=1,$F67-$I67,$H67)*INDEX(Rates!$C$2:$AP$60,MATCH($B67,Rates!$A$2:$A$60,0),5)))</f>
      </c>
      <c r="N67" s="2">
        <f>IF($B67="",0,IF($D67=1,IF(6&lt;=$C67,MIN(IF($E67=1,$F67-$I67,$H67)*INDEX(Rates!$C$2:$AP$60,MATCH($B67,Rates!$A$2:$A$60,0),6),Limits!$B$9*Assets!$S67),MIN(Limits!$B$9*Assets!$S67,MAX(0,$F67-SUM($I67:M67)))),IF($E67=1,$F67-$I67,$H67)*INDEX(Rates!$C$2:$AP$60,MATCH($B67,Rates!$A$2:$A$60,0),6)))</f>
      </c>
      <c r="O67" s="2">
        <f>IF($B67="",0,IF($D67=1,IF(7&lt;=$C67,MIN(IF($E67=1,$F67-$I67,$H67)*INDEX(Rates!$C$2:$AP$60,MATCH($B67,Rates!$A$2:$A$60,0),7),Limits!$B$9*Assets!$S67),MIN(Limits!$B$9*Assets!$S67,MAX(0,$F67-SUM($I67:N67)))),IF($E67=1,$F67-$I67,$H67)*INDEX(Rates!$C$2:$AP$60,MATCH($B67,Rates!$A$2:$A$60,0),7)))</f>
      </c>
      <c r="P67" s="2">
        <f>IF($B67="",0,IF($D67=1,IF(8&lt;=$C67,MIN(IF($E67=1,$F67-$I67,$H67)*INDEX(Rates!$C$2:$AP$60,MATCH($B67,Rates!$A$2:$A$60,0),8),Limits!$B$9*Assets!$S67),MIN(Limits!$B$9*Assets!$S67,MAX(0,$F67-SUM($I67:O67)))),IF($E67=1,$F67-$I67,$H67)*INDEX(Rates!$C$2:$AP$60,MATCH($B67,Rates!$A$2:$A$60,0),8)))</f>
      </c>
      <c r="Q67" s="2">
        <f>IF($B67="",0,IF($D67=1,IF(9&lt;=$C67,MIN(IF($E67=1,$F67-$I67,$H67)*INDEX(Rates!$C$2:$AP$60,MATCH($B67,Rates!$A$2:$A$60,0),9),Limits!$B$9*Assets!$S67),MIN(Limits!$B$9*Assets!$S67,MAX(0,$F67-SUM($I67:P67)))),IF($E67=1,$F67-$I67,$H67)*INDEX(Rates!$C$2:$AP$60,MATCH($B67,Rates!$A$2:$A$60,0),9)))</f>
      </c>
      <c r="R67" s="2">
        <f>IF($B67="",0,IF($D67=1,IF(10&lt;=$C67,MIN(IF($E67=1,$F67-$I67,$H67)*INDEX(Rates!$C$2:$AP$60,MATCH($B67,Rates!$A$2:$A$60,0),10),Limits!$B$9*Assets!$S67),MIN(Limits!$B$9*Assets!$S67,MAX(0,$F67-SUM($I67:Q67)))),IF($E67=1,$F67-$I67,$H67)*INDEX(Rates!$C$2:$AP$60,MATCH($B67,Rates!$A$2:$A$60,0),10)))</f>
      </c>
      <c r="S67" s="2">
        <f>IF($B67="",0,IF($D67=1,IF(11&lt;=$C67,MIN(IF($E67=1,$F67-$I67,$H67)*INDEX(Rates!$C$2:$AP$60,MATCH($B67,Rates!$A$2:$A$60,0),11),Limits!$B$9*Assets!$S67),MIN(Limits!$B$9*Assets!$S67,MAX(0,$F67-SUM($I67:R67)))),IF($E67=1,$F67-$I67,$H67)*INDEX(Rates!$C$2:$AP$60,MATCH($B67,Rates!$A$2:$A$60,0),11)))</f>
      </c>
      <c r="T67" s="2">
        <f>IF($B67="",0,IF($D67=1,IF(12&lt;=$C67,MIN(IF($E67=1,$F67-$I67,$H67)*INDEX(Rates!$C$2:$AP$60,MATCH($B67,Rates!$A$2:$A$60,0),12),Limits!$B$9*Assets!$S67),MIN(Limits!$B$9*Assets!$S67,MAX(0,$F67-SUM($I67:S67)))),IF($E67=1,$F67-$I67,$H67)*INDEX(Rates!$C$2:$AP$60,MATCH($B67,Rates!$A$2:$A$60,0),12)))</f>
      </c>
      <c r="U67" s="2">
        <f>IF($B67="",0,IF($D67=1,IF(13&lt;=$C67,MIN(IF($E67=1,$F67-$I67,$H67)*INDEX(Rates!$C$2:$AP$60,MATCH($B67,Rates!$A$2:$A$60,0),13),Limits!$B$9*Assets!$S67),MIN(Limits!$B$9*Assets!$S67,MAX(0,$F67-SUM($I67:T67)))),IF($E67=1,$F67-$I67,$H67)*INDEX(Rates!$C$2:$AP$60,MATCH($B67,Rates!$A$2:$A$60,0),13)))</f>
      </c>
      <c r="V67" s="2">
        <f>IF($B67="",0,IF($D67=1,IF(14&lt;=$C67,MIN(IF($E67=1,$F67-$I67,$H67)*INDEX(Rates!$C$2:$AP$60,MATCH($B67,Rates!$A$2:$A$60,0),14),Limits!$B$9*Assets!$S67),MIN(Limits!$B$9*Assets!$S67,MAX(0,$F67-SUM($I67:U67)))),IF($E67=1,$F67-$I67,$H67)*INDEX(Rates!$C$2:$AP$60,MATCH($B67,Rates!$A$2:$A$60,0),14)))</f>
      </c>
      <c r="W67" s="2">
        <f>IF($B67="",0,IF($D67=1,IF(15&lt;=$C67,MIN(IF($E67=1,$F67-$I67,$H67)*INDEX(Rates!$C$2:$AP$60,MATCH($B67,Rates!$A$2:$A$60,0),15),Limits!$B$9*Assets!$S67),MIN(Limits!$B$9*Assets!$S67,MAX(0,$F67-SUM($I67:V67)))),IF($E67=1,$F67-$I67,$H67)*INDEX(Rates!$C$2:$AP$60,MATCH($B67,Rates!$A$2:$A$60,0),15)))</f>
      </c>
      <c r="X67" s="2">
        <f>IF($B67="",0,IF($D67=1,IF(16&lt;=$C67,MIN(IF($E67=1,$F67-$I67,$H67)*INDEX(Rates!$C$2:$AP$60,MATCH($B67,Rates!$A$2:$A$60,0),16),Limits!$B$9*Assets!$S67),MIN(Limits!$B$9*Assets!$S67,MAX(0,$F67-SUM($I67:W67)))),IF($E67=1,$F67-$I67,$H67)*INDEX(Rates!$C$2:$AP$60,MATCH($B67,Rates!$A$2:$A$60,0),16)))</f>
      </c>
      <c r="Y67" s="2">
        <f>IF($B67="",0,IF($D67=1,IF(17&lt;=$C67,MIN(IF($E67=1,$F67-$I67,$H67)*INDEX(Rates!$C$2:$AP$60,MATCH($B67,Rates!$A$2:$A$60,0),17),Limits!$B$9*Assets!$S67),MIN(Limits!$B$9*Assets!$S67,MAX(0,$F67-SUM($I67:X67)))),IF($E67=1,$F67-$I67,$H67)*INDEX(Rates!$C$2:$AP$60,MATCH($B67,Rates!$A$2:$A$60,0),17)))</f>
      </c>
      <c r="Z67" s="2">
        <f>IF($B67="",0,IF($D67=1,IF(18&lt;=$C67,MIN(IF($E67=1,$F67-$I67,$H67)*INDEX(Rates!$C$2:$AP$60,MATCH($B67,Rates!$A$2:$A$60,0),18),Limits!$B$9*Assets!$S67),MIN(Limits!$B$9*Assets!$S67,MAX(0,$F67-SUM($I67:Y67)))),IF($E67=1,$F67-$I67,$H67)*INDEX(Rates!$C$2:$AP$60,MATCH($B67,Rates!$A$2:$A$60,0),18)))</f>
      </c>
      <c r="AA67" s="2">
        <f>IF($B67="",0,IF($D67=1,IF(19&lt;=$C67,MIN(IF($E67=1,$F67-$I67,$H67)*INDEX(Rates!$C$2:$AP$60,MATCH($B67,Rates!$A$2:$A$60,0),19),Limits!$B$9*Assets!$S67),MIN(Limits!$B$9*Assets!$S67,MAX(0,$F67-SUM($I67:Z67)))),IF($E67=1,$F67-$I67,$H67)*INDEX(Rates!$C$2:$AP$60,MATCH($B67,Rates!$A$2:$A$60,0),19)))</f>
      </c>
      <c r="AB67" s="2">
        <f>IF($B67="",0,IF($D67=1,IF(20&lt;=$C67,MIN(IF($E67=1,$F67-$I67,$H67)*INDEX(Rates!$C$2:$AP$60,MATCH($B67,Rates!$A$2:$A$60,0),20),Limits!$B$9*Assets!$S67),MIN(Limits!$B$9*Assets!$S67,MAX(0,$F67-SUM($I67:AA67)))),IF($E67=1,$F67-$I67,$H67)*INDEX(Rates!$C$2:$AP$60,MATCH($B67,Rates!$A$2:$A$60,0),20)))</f>
      </c>
      <c r="AC67" s="2">
        <f>IF($B67="",0,IF($D67=1,IF(21&lt;=$C67,MIN(IF($E67=1,$F67-$I67,$H67)*INDEX(Rates!$C$2:$AP$60,MATCH($B67,Rates!$A$2:$A$60,0),21),Limits!$B$9*Assets!$S67),MIN(Limits!$B$9*Assets!$S67,MAX(0,$F67-SUM($I67:AB67)))),IF($E67=1,$F67-$I67,$H67)*INDEX(Rates!$C$2:$AP$60,MATCH($B67,Rates!$A$2:$A$60,0),21)))</f>
      </c>
      <c r="AD67" s="2">
        <f>IF($B67="",0,IF($D67=1,IF(22&lt;=$C67,MIN(IF($E67=1,$F67-$I67,$H67)*INDEX(Rates!$C$2:$AP$60,MATCH($B67,Rates!$A$2:$A$60,0),22),Limits!$B$9*Assets!$S67),MIN(Limits!$B$9*Assets!$S67,MAX(0,$F67-SUM($I67:AC67)))),IF($E67=1,$F67-$I67,$H67)*INDEX(Rates!$C$2:$AP$60,MATCH($B67,Rates!$A$2:$A$60,0),22)))</f>
      </c>
      <c r="AE67" s="2">
        <f>IF($B67="",0,IF($D67=1,IF(23&lt;=$C67,MIN(IF($E67=1,$F67-$I67,$H67)*INDEX(Rates!$C$2:$AP$60,MATCH($B67,Rates!$A$2:$A$60,0),23),Limits!$B$9*Assets!$S67),MIN(Limits!$B$9*Assets!$S67,MAX(0,$F67-SUM($I67:AD67)))),IF($E67=1,$F67-$I67,$H67)*INDEX(Rates!$C$2:$AP$60,MATCH($B67,Rates!$A$2:$A$60,0),23)))</f>
      </c>
      <c r="AF67" s="2">
        <f>IF($B67="",0,IF($D67=1,IF(24&lt;=$C67,MIN(IF($E67=1,$F67-$I67,$H67)*INDEX(Rates!$C$2:$AP$60,MATCH($B67,Rates!$A$2:$A$60,0),24),Limits!$B$9*Assets!$S67),MIN(Limits!$B$9*Assets!$S67,MAX(0,$F67-SUM($I67:AE67)))),IF($E67=1,$F67-$I67,$H67)*INDEX(Rates!$C$2:$AP$60,MATCH($B67,Rates!$A$2:$A$60,0),24)))</f>
      </c>
      <c r="AG67" s="2">
        <f>IF($B67="",0,IF($D67=1,IF(25&lt;=$C67,MIN(IF($E67=1,$F67-$I67,$H67)*INDEX(Rates!$C$2:$AP$60,MATCH($B67,Rates!$A$2:$A$60,0),25),Limits!$B$9*Assets!$S67),MIN(Limits!$B$9*Assets!$S67,MAX(0,$F67-SUM($I67:AF67)))),IF($E67=1,$F67-$I67,$H67)*INDEX(Rates!$C$2:$AP$60,MATCH($B67,Rates!$A$2:$A$60,0),25)))</f>
      </c>
      <c r="AH67" s="2">
        <f>IF($B67="",0,IF($D67=1,IF(26&lt;=$C67,MIN(IF($E67=1,$F67-$I67,$H67)*INDEX(Rates!$C$2:$AP$60,MATCH($B67,Rates!$A$2:$A$60,0),26),Limits!$B$9*Assets!$S67),MIN(Limits!$B$9*Assets!$S67,MAX(0,$F67-SUM($I67:AG67)))),IF($E67=1,$F67-$I67,$H67)*INDEX(Rates!$C$2:$AP$60,MATCH($B67,Rates!$A$2:$A$60,0),26)))</f>
      </c>
      <c r="AI67" s="2">
        <f>IF($B67="",0,IF($D67=1,IF(27&lt;=$C67,MIN(IF($E67=1,$F67-$I67,$H67)*INDEX(Rates!$C$2:$AP$60,MATCH($B67,Rates!$A$2:$A$60,0),27),Limits!$B$9*Assets!$S67),MIN(Limits!$B$9*Assets!$S67,MAX(0,$F67-SUM($I67:AH67)))),IF($E67=1,$F67-$I67,$H67)*INDEX(Rates!$C$2:$AP$60,MATCH($B67,Rates!$A$2:$A$60,0),27)))</f>
      </c>
      <c r="AJ67" s="2">
        <f>IF($B67="",0,IF($D67=1,IF(28&lt;=$C67,MIN(IF($E67=1,$F67-$I67,$H67)*INDEX(Rates!$C$2:$AP$60,MATCH($B67,Rates!$A$2:$A$60,0),28),Limits!$B$9*Assets!$S67),MIN(Limits!$B$9*Assets!$S67,MAX(0,$F67-SUM($I67:AI67)))),IF($E67=1,$F67-$I67,$H67)*INDEX(Rates!$C$2:$AP$60,MATCH($B67,Rates!$A$2:$A$60,0),28)))</f>
      </c>
      <c r="AK67" s="2">
        <f>IF($B67="",0,IF($D67=1,IF(29&lt;=$C67,MIN(IF($E67=1,$F67-$I67,$H67)*INDEX(Rates!$C$2:$AP$60,MATCH($B67,Rates!$A$2:$A$60,0),29),Limits!$B$9*Assets!$S67),MIN(Limits!$B$9*Assets!$S67,MAX(0,$F67-SUM($I67:AJ67)))),IF($E67=1,$F67-$I67,$H67)*INDEX(Rates!$C$2:$AP$60,MATCH($B67,Rates!$A$2:$A$60,0),29)))</f>
      </c>
      <c r="AL67" s="2">
        <f>IF($B67="",0,IF($D67=1,IF(30&lt;=$C67,MIN(IF($E67=1,$F67-$I67,$H67)*INDEX(Rates!$C$2:$AP$60,MATCH($B67,Rates!$A$2:$A$60,0),30),Limits!$B$9*Assets!$S67),MIN(Limits!$B$9*Assets!$S67,MAX(0,$F67-SUM($I67:AK67)))),IF($E67=1,$F67-$I67,$H67)*INDEX(Rates!$C$2:$AP$60,MATCH($B67,Rates!$A$2:$A$60,0),30)))</f>
      </c>
      <c r="AM67" s="2">
        <f>IF($B67="",0,IF($D67=1,IF(31&lt;=$C67,MIN(IF($E67=1,$F67-$I67,$H67)*INDEX(Rates!$C$2:$AP$60,MATCH($B67,Rates!$A$2:$A$60,0),31),Limits!$B$9*Assets!$S67),MIN(Limits!$B$9*Assets!$S67,MAX(0,$F67-SUM($I67:AL67)))),IF($E67=1,$F67-$I67,$H67)*INDEX(Rates!$C$2:$AP$60,MATCH($B67,Rates!$A$2:$A$60,0),31)))</f>
      </c>
      <c r="AN67" s="2">
        <f>IF($B67="",0,IF($D67=1,IF(32&lt;=$C67,MIN(IF($E67=1,$F67-$I67,$H67)*INDEX(Rates!$C$2:$AP$60,MATCH($B67,Rates!$A$2:$A$60,0),32),Limits!$B$9*Assets!$S67),MIN(Limits!$B$9*Assets!$S67,MAX(0,$F67-SUM($I67:AM67)))),IF($E67=1,$F67-$I67,$H67)*INDEX(Rates!$C$2:$AP$60,MATCH($B67,Rates!$A$2:$A$60,0),32)))</f>
      </c>
      <c r="AO67" s="2">
        <f>IF($B67="",0,IF($D67=1,IF(33&lt;=$C67,MIN(IF($E67=1,$F67-$I67,$H67)*INDEX(Rates!$C$2:$AP$60,MATCH($B67,Rates!$A$2:$A$60,0),33),Limits!$B$9*Assets!$S67),MIN(Limits!$B$9*Assets!$S67,MAX(0,$F67-SUM($I67:AN67)))),IF($E67=1,$F67-$I67,$H67)*INDEX(Rates!$C$2:$AP$60,MATCH($B67,Rates!$A$2:$A$60,0),33)))</f>
      </c>
      <c r="AP67" s="2">
        <f>IF($B67="",0,IF($D67=1,IF(34&lt;=$C67,MIN(IF($E67=1,$F67-$I67,$H67)*INDEX(Rates!$C$2:$AP$60,MATCH($B67,Rates!$A$2:$A$60,0),34),Limits!$B$9*Assets!$S67),MIN(Limits!$B$9*Assets!$S67,MAX(0,$F67-SUM($I67:AO67)))),IF($E67=1,$F67-$I67,$H67)*INDEX(Rates!$C$2:$AP$60,MATCH($B67,Rates!$A$2:$A$60,0),34)))</f>
      </c>
      <c r="AQ67" s="2">
        <f>IF($B67="",0,IF($D67=1,IF(35&lt;=$C67,MIN(IF($E67=1,$F67-$I67,$H67)*INDEX(Rates!$C$2:$AP$60,MATCH($B67,Rates!$A$2:$A$60,0),35),Limits!$B$9*Assets!$S67),MIN(Limits!$B$9*Assets!$S67,MAX(0,$F67-SUM($I67:AP67)))),IF($E67=1,$F67-$I67,$H67)*INDEX(Rates!$C$2:$AP$60,MATCH($B67,Rates!$A$2:$A$60,0),35)))</f>
      </c>
      <c r="AR67" s="2">
        <f>IF($B67="",0,IF($D67=1,IF(36&lt;=$C67,MIN(IF($E67=1,$F67-$I67,$H67)*INDEX(Rates!$C$2:$AP$60,MATCH($B67,Rates!$A$2:$A$60,0),36),Limits!$B$9*Assets!$S67),MIN(Limits!$B$9*Assets!$S67,MAX(0,$F67-SUM($I67:AQ67)))),IF($E67=1,$F67-$I67,$H67)*INDEX(Rates!$C$2:$AP$60,MATCH($B67,Rates!$A$2:$A$60,0),36)))</f>
      </c>
      <c r="AS67" s="2">
        <f>IF($B67="",0,IF($D67=1,IF(37&lt;=$C67,MIN(IF($E67=1,$F67-$I67,$H67)*INDEX(Rates!$C$2:$AP$60,MATCH($B67,Rates!$A$2:$A$60,0),37),Limits!$B$9*Assets!$S67),MIN(Limits!$B$9*Assets!$S67,MAX(0,$F67-SUM($I67:AR67)))),IF($E67=1,$F67-$I67,$H67)*INDEX(Rates!$C$2:$AP$60,MATCH($B67,Rates!$A$2:$A$60,0),37)))</f>
      </c>
      <c r="AT67" s="2">
        <f>IF($B67="",0,IF($D67=1,IF(38&lt;=$C67,MIN(IF($E67=1,$F67-$I67,$H67)*INDEX(Rates!$C$2:$AP$60,MATCH($B67,Rates!$A$2:$A$60,0),38),Limits!$B$9*Assets!$S67),MIN(Limits!$B$9*Assets!$S67,MAX(0,$F67-SUM($I67:AS67)))),IF($E67=1,$F67-$I67,$H67)*INDEX(Rates!$C$2:$AP$60,MATCH($B67,Rates!$A$2:$A$60,0),38)))</f>
      </c>
      <c r="AU67" s="2">
        <f>IF($B67="",0,IF($D67=1,IF(39&lt;=$C67,MIN(IF($E67=1,$F67-$I67,$H67)*INDEX(Rates!$C$2:$AP$60,MATCH($B67,Rates!$A$2:$A$60,0),39),Limits!$B$9*Assets!$S67),MIN(Limits!$B$9*Assets!$S67,MAX(0,$F67-SUM($I67:AT67)))),IF($E67=1,$F67-$I67,$H67)*INDEX(Rates!$C$2:$AP$60,MATCH($B67,Rates!$A$2:$A$60,0),39)))</f>
      </c>
      <c r="AV67" s="2">
        <f>IF($B67="",0,IF($D67=1,IF(40&lt;=$C67,MIN(IF($E67=1,$F67-$I67,$H67)*INDEX(Rates!$C$2:$AP$60,MATCH($B67,Rates!$A$2:$A$60,0),40),Limits!$B$9*Assets!$S67),MIN(Limits!$B$9*Assets!$S67,MAX(0,$F67-SUM($I67:AU67)))),IF($E67=1,$F67-$I67,$H67)*INDEX(Rates!$C$2:$AP$60,MATCH($B67,Rates!$A$2:$A$60,0),40)))</f>
      </c>
    </row>
    <row r="68" spans="1:48" x14ac:dyDescent="0.25">
      <c r="A68">
        <f>IF(Assets!A68="","",Assets!A68)</f>
      </c>
      <c r="B68">
        <f>Assets!AD68</f>
      </c>
      <c r="C68">
        <f>IF(B68="",0,INDEX(Rates!$B$2:$B$60,MATCH(B68,Rates!$A$2:$A$60,0)))</f>
      </c>
      <c r="D68">
        <f>Assets!X68</f>
      </c>
      <c r="E68">
        <f>IF(AND(D68=1,Assets!J68=1,Assets!K68=0),1,0)</f>
      </c>
      <c r="F68">
        <f>Assets!T68</f>
      </c>
      <c r="G68">
        <f>Assets!AF68+Assets!L68</f>
      </c>
      <c r="H68">
        <f>Assets!M68</f>
      </c>
      <c r="I68" s="2">
        <f>IF($B68="",0,IF($D68=1,IF(1&lt;=$C68,MIN($G68+$H68*INDEX(Rates!$C$2:$AP$60,MATCH($B68,Rates!$A$2:$A$60,0),1),Assets!$Z68),MIN($G68+$H68*INDEX(Rates!$C$2:$AP$60,MATCH($B68,Rates!$A$2:$A$60,0),1),Assets!$Z68)),$G68+$H68*INDEX(Rates!$C$2:$AP$60,MATCH($B68,Rates!$A$2:$A$60,0),1)))</f>
      </c>
      <c r="J68" s="2">
        <f>IF($B68="",0,IF($D68=1,IF(2&lt;=$C68,MIN(IF($E68=1,$F68-$I68,$H68)*INDEX(Rates!$C$2:$AP$60,MATCH($B68,Rates!$A$2:$A$60,0),2),Limits!$B$7*Assets!$S68),MIN(Limits!$B$9*Assets!$S68,MAX(0,$F68-SUM($I68:I68)))),IF($E68=1,$F68-$I68,$H68)*INDEX(Rates!$C$2:$AP$60,MATCH($B68,Rates!$A$2:$A$60,0),2)))</f>
      </c>
      <c r="K68" s="2">
        <f>IF($B68="",0,IF($D68=1,IF(3&lt;=$C68,MIN(IF($E68=1,$F68-$I68,$H68)*INDEX(Rates!$C$2:$AP$60,MATCH($B68,Rates!$A$2:$A$60,0),3),Limits!$B$8*Assets!$S68),MIN(Limits!$B$9*Assets!$S68,MAX(0,$F68-SUM($I68:J68)))),IF($E68=1,$F68-$I68,$H68)*INDEX(Rates!$C$2:$AP$60,MATCH($B68,Rates!$A$2:$A$60,0),3)))</f>
      </c>
      <c r="L68" s="2">
        <f>IF($B68="",0,IF($D68=1,IF(4&lt;=$C68,MIN(IF($E68=1,$F68-$I68,$H68)*INDEX(Rates!$C$2:$AP$60,MATCH($B68,Rates!$A$2:$A$60,0),4),Limits!$B$9*Assets!$S68),MIN(Limits!$B$9*Assets!$S68,MAX(0,$F68-SUM($I68:K68)))),IF($E68=1,$F68-$I68,$H68)*INDEX(Rates!$C$2:$AP$60,MATCH($B68,Rates!$A$2:$A$60,0),4)))</f>
      </c>
      <c r="M68" s="2">
        <f>IF($B68="",0,IF($D68=1,IF(5&lt;=$C68,MIN(IF($E68=1,$F68-$I68,$H68)*INDEX(Rates!$C$2:$AP$60,MATCH($B68,Rates!$A$2:$A$60,0),5),Limits!$B$9*Assets!$S68),MIN(Limits!$B$9*Assets!$S68,MAX(0,$F68-SUM($I68:L68)))),IF($E68=1,$F68-$I68,$H68)*INDEX(Rates!$C$2:$AP$60,MATCH($B68,Rates!$A$2:$A$60,0),5)))</f>
      </c>
      <c r="N68" s="2">
        <f>IF($B68="",0,IF($D68=1,IF(6&lt;=$C68,MIN(IF($E68=1,$F68-$I68,$H68)*INDEX(Rates!$C$2:$AP$60,MATCH($B68,Rates!$A$2:$A$60,0),6),Limits!$B$9*Assets!$S68),MIN(Limits!$B$9*Assets!$S68,MAX(0,$F68-SUM($I68:M68)))),IF($E68=1,$F68-$I68,$H68)*INDEX(Rates!$C$2:$AP$60,MATCH($B68,Rates!$A$2:$A$60,0),6)))</f>
      </c>
      <c r="O68" s="2">
        <f>IF($B68="",0,IF($D68=1,IF(7&lt;=$C68,MIN(IF($E68=1,$F68-$I68,$H68)*INDEX(Rates!$C$2:$AP$60,MATCH($B68,Rates!$A$2:$A$60,0),7),Limits!$B$9*Assets!$S68),MIN(Limits!$B$9*Assets!$S68,MAX(0,$F68-SUM($I68:N68)))),IF($E68=1,$F68-$I68,$H68)*INDEX(Rates!$C$2:$AP$60,MATCH($B68,Rates!$A$2:$A$60,0),7)))</f>
      </c>
      <c r="P68" s="2">
        <f>IF($B68="",0,IF($D68=1,IF(8&lt;=$C68,MIN(IF($E68=1,$F68-$I68,$H68)*INDEX(Rates!$C$2:$AP$60,MATCH($B68,Rates!$A$2:$A$60,0),8),Limits!$B$9*Assets!$S68),MIN(Limits!$B$9*Assets!$S68,MAX(0,$F68-SUM($I68:O68)))),IF($E68=1,$F68-$I68,$H68)*INDEX(Rates!$C$2:$AP$60,MATCH($B68,Rates!$A$2:$A$60,0),8)))</f>
      </c>
      <c r="Q68" s="2">
        <f>IF($B68="",0,IF($D68=1,IF(9&lt;=$C68,MIN(IF($E68=1,$F68-$I68,$H68)*INDEX(Rates!$C$2:$AP$60,MATCH($B68,Rates!$A$2:$A$60,0),9),Limits!$B$9*Assets!$S68),MIN(Limits!$B$9*Assets!$S68,MAX(0,$F68-SUM($I68:P68)))),IF($E68=1,$F68-$I68,$H68)*INDEX(Rates!$C$2:$AP$60,MATCH($B68,Rates!$A$2:$A$60,0),9)))</f>
      </c>
      <c r="R68" s="2">
        <f>IF($B68="",0,IF($D68=1,IF(10&lt;=$C68,MIN(IF($E68=1,$F68-$I68,$H68)*INDEX(Rates!$C$2:$AP$60,MATCH($B68,Rates!$A$2:$A$60,0),10),Limits!$B$9*Assets!$S68),MIN(Limits!$B$9*Assets!$S68,MAX(0,$F68-SUM($I68:Q68)))),IF($E68=1,$F68-$I68,$H68)*INDEX(Rates!$C$2:$AP$60,MATCH($B68,Rates!$A$2:$A$60,0),10)))</f>
      </c>
      <c r="S68" s="2">
        <f>IF($B68="",0,IF($D68=1,IF(11&lt;=$C68,MIN(IF($E68=1,$F68-$I68,$H68)*INDEX(Rates!$C$2:$AP$60,MATCH($B68,Rates!$A$2:$A$60,0),11),Limits!$B$9*Assets!$S68),MIN(Limits!$B$9*Assets!$S68,MAX(0,$F68-SUM($I68:R68)))),IF($E68=1,$F68-$I68,$H68)*INDEX(Rates!$C$2:$AP$60,MATCH($B68,Rates!$A$2:$A$60,0),11)))</f>
      </c>
      <c r="T68" s="2">
        <f>IF($B68="",0,IF($D68=1,IF(12&lt;=$C68,MIN(IF($E68=1,$F68-$I68,$H68)*INDEX(Rates!$C$2:$AP$60,MATCH($B68,Rates!$A$2:$A$60,0),12),Limits!$B$9*Assets!$S68),MIN(Limits!$B$9*Assets!$S68,MAX(0,$F68-SUM($I68:S68)))),IF($E68=1,$F68-$I68,$H68)*INDEX(Rates!$C$2:$AP$60,MATCH($B68,Rates!$A$2:$A$60,0),12)))</f>
      </c>
      <c r="U68" s="2">
        <f>IF($B68="",0,IF($D68=1,IF(13&lt;=$C68,MIN(IF($E68=1,$F68-$I68,$H68)*INDEX(Rates!$C$2:$AP$60,MATCH($B68,Rates!$A$2:$A$60,0),13),Limits!$B$9*Assets!$S68),MIN(Limits!$B$9*Assets!$S68,MAX(0,$F68-SUM($I68:T68)))),IF($E68=1,$F68-$I68,$H68)*INDEX(Rates!$C$2:$AP$60,MATCH($B68,Rates!$A$2:$A$60,0),13)))</f>
      </c>
      <c r="V68" s="2">
        <f>IF($B68="",0,IF($D68=1,IF(14&lt;=$C68,MIN(IF($E68=1,$F68-$I68,$H68)*INDEX(Rates!$C$2:$AP$60,MATCH($B68,Rates!$A$2:$A$60,0),14),Limits!$B$9*Assets!$S68),MIN(Limits!$B$9*Assets!$S68,MAX(0,$F68-SUM($I68:U68)))),IF($E68=1,$F68-$I68,$H68)*INDEX(Rates!$C$2:$AP$60,MATCH($B68,Rates!$A$2:$A$60,0),14)))</f>
      </c>
      <c r="W68" s="2">
        <f>IF($B68="",0,IF($D68=1,IF(15&lt;=$C68,MIN(IF($E68=1,$F68-$I68,$H68)*INDEX(Rates!$C$2:$AP$60,MATCH($B68,Rates!$A$2:$A$60,0),15),Limits!$B$9*Assets!$S68),MIN(Limits!$B$9*Assets!$S68,MAX(0,$F68-SUM($I68:V68)))),IF($E68=1,$F68-$I68,$H68)*INDEX(Rates!$C$2:$AP$60,MATCH($B68,Rates!$A$2:$A$60,0),15)))</f>
      </c>
      <c r="X68" s="2">
        <f>IF($B68="",0,IF($D68=1,IF(16&lt;=$C68,MIN(IF($E68=1,$F68-$I68,$H68)*INDEX(Rates!$C$2:$AP$60,MATCH($B68,Rates!$A$2:$A$60,0),16),Limits!$B$9*Assets!$S68),MIN(Limits!$B$9*Assets!$S68,MAX(0,$F68-SUM($I68:W68)))),IF($E68=1,$F68-$I68,$H68)*INDEX(Rates!$C$2:$AP$60,MATCH($B68,Rates!$A$2:$A$60,0),16)))</f>
      </c>
      <c r="Y68" s="2">
        <f>IF($B68="",0,IF($D68=1,IF(17&lt;=$C68,MIN(IF($E68=1,$F68-$I68,$H68)*INDEX(Rates!$C$2:$AP$60,MATCH($B68,Rates!$A$2:$A$60,0),17),Limits!$B$9*Assets!$S68),MIN(Limits!$B$9*Assets!$S68,MAX(0,$F68-SUM($I68:X68)))),IF($E68=1,$F68-$I68,$H68)*INDEX(Rates!$C$2:$AP$60,MATCH($B68,Rates!$A$2:$A$60,0),17)))</f>
      </c>
      <c r="Z68" s="2">
        <f>IF($B68="",0,IF($D68=1,IF(18&lt;=$C68,MIN(IF($E68=1,$F68-$I68,$H68)*INDEX(Rates!$C$2:$AP$60,MATCH($B68,Rates!$A$2:$A$60,0),18),Limits!$B$9*Assets!$S68),MIN(Limits!$B$9*Assets!$S68,MAX(0,$F68-SUM($I68:Y68)))),IF($E68=1,$F68-$I68,$H68)*INDEX(Rates!$C$2:$AP$60,MATCH($B68,Rates!$A$2:$A$60,0),18)))</f>
      </c>
      <c r="AA68" s="2">
        <f>IF($B68="",0,IF($D68=1,IF(19&lt;=$C68,MIN(IF($E68=1,$F68-$I68,$H68)*INDEX(Rates!$C$2:$AP$60,MATCH($B68,Rates!$A$2:$A$60,0),19),Limits!$B$9*Assets!$S68),MIN(Limits!$B$9*Assets!$S68,MAX(0,$F68-SUM($I68:Z68)))),IF($E68=1,$F68-$I68,$H68)*INDEX(Rates!$C$2:$AP$60,MATCH($B68,Rates!$A$2:$A$60,0),19)))</f>
      </c>
      <c r="AB68" s="2">
        <f>IF($B68="",0,IF($D68=1,IF(20&lt;=$C68,MIN(IF($E68=1,$F68-$I68,$H68)*INDEX(Rates!$C$2:$AP$60,MATCH($B68,Rates!$A$2:$A$60,0),20),Limits!$B$9*Assets!$S68),MIN(Limits!$B$9*Assets!$S68,MAX(0,$F68-SUM($I68:AA68)))),IF($E68=1,$F68-$I68,$H68)*INDEX(Rates!$C$2:$AP$60,MATCH($B68,Rates!$A$2:$A$60,0),20)))</f>
      </c>
      <c r="AC68" s="2">
        <f>IF($B68="",0,IF($D68=1,IF(21&lt;=$C68,MIN(IF($E68=1,$F68-$I68,$H68)*INDEX(Rates!$C$2:$AP$60,MATCH($B68,Rates!$A$2:$A$60,0),21),Limits!$B$9*Assets!$S68),MIN(Limits!$B$9*Assets!$S68,MAX(0,$F68-SUM($I68:AB68)))),IF($E68=1,$F68-$I68,$H68)*INDEX(Rates!$C$2:$AP$60,MATCH($B68,Rates!$A$2:$A$60,0),21)))</f>
      </c>
      <c r="AD68" s="2">
        <f>IF($B68="",0,IF($D68=1,IF(22&lt;=$C68,MIN(IF($E68=1,$F68-$I68,$H68)*INDEX(Rates!$C$2:$AP$60,MATCH($B68,Rates!$A$2:$A$60,0),22),Limits!$B$9*Assets!$S68),MIN(Limits!$B$9*Assets!$S68,MAX(0,$F68-SUM($I68:AC68)))),IF($E68=1,$F68-$I68,$H68)*INDEX(Rates!$C$2:$AP$60,MATCH($B68,Rates!$A$2:$A$60,0),22)))</f>
      </c>
      <c r="AE68" s="2">
        <f>IF($B68="",0,IF($D68=1,IF(23&lt;=$C68,MIN(IF($E68=1,$F68-$I68,$H68)*INDEX(Rates!$C$2:$AP$60,MATCH($B68,Rates!$A$2:$A$60,0),23),Limits!$B$9*Assets!$S68),MIN(Limits!$B$9*Assets!$S68,MAX(0,$F68-SUM($I68:AD68)))),IF($E68=1,$F68-$I68,$H68)*INDEX(Rates!$C$2:$AP$60,MATCH($B68,Rates!$A$2:$A$60,0),23)))</f>
      </c>
      <c r="AF68" s="2">
        <f>IF($B68="",0,IF($D68=1,IF(24&lt;=$C68,MIN(IF($E68=1,$F68-$I68,$H68)*INDEX(Rates!$C$2:$AP$60,MATCH($B68,Rates!$A$2:$A$60,0),24),Limits!$B$9*Assets!$S68),MIN(Limits!$B$9*Assets!$S68,MAX(0,$F68-SUM($I68:AE68)))),IF($E68=1,$F68-$I68,$H68)*INDEX(Rates!$C$2:$AP$60,MATCH($B68,Rates!$A$2:$A$60,0),24)))</f>
      </c>
      <c r="AG68" s="2">
        <f>IF($B68="",0,IF($D68=1,IF(25&lt;=$C68,MIN(IF($E68=1,$F68-$I68,$H68)*INDEX(Rates!$C$2:$AP$60,MATCH($B68,Rates!$A$2:$A$60,0),25),Limits!$B$9*Assets!$S68),MIN(Limits!$B$9*Assets!$S68,MAX(0,$F68-SUM($I68:AF68)))),IF($E68=1,$F68-$I68,$H68)*INDEX(Rates!$C$2:$AP$60,MATCH($B68,Rates!$A$2:$A$60,0),25)))</f>
      </c>
      <c r="AH68" s="2">
        <f>IF($B68="",0,IF($D68=1,IF(26&lt;=$C68,MIN(IF($E68=1,$F68-$I68,$H68)*INDEX(Rates!$C$2:$AP$60,MATCH($B68,Rates!$A$2:$A$60,0),26),Limits!$B$9*Assets!$S68),MIN(Limits!$B$9*Assets!$S68,MAX(0,$F68-SUM($I68:AG68)))),IF($E68=1,$F68-$I68,$H68)*INDEX(Rates!$C$2:$AP$60,MATCH($B68,Rates!$A$2:$A$60,0),26)))</f>
      </c>
      <c r="AI68" s="2">
        <f>IF($B68="",0,IF($D68=1,IF(27&lt;=$C68,MIN(IF($E68=1,$F68-$I68,$H68)*INDEX(Rates!$C$2:$AP$60,MATCH($B68,Rates!$A$2:$A$60,0),27),Limits!$B$9*Assets!$S68),MIN(Limits!$B$9*Assets!$S68,MAX(0,$F68-SUM($I68:AH68)))),IF($E68=1,$F68-$I68,$H68)*INDEX(Rates!$C$2:$AP$60,MATCH($B68,Rates!$A$2:$A$60,0),27)))</f>
      </c>
      <c r="AJ68" s="2">
        <f>IF($B68="",0,IF($D68=1,IF(28&lt;=$C68,MIN(IF($E68=1,$F68-$I68,$H68)*INDEX(Rates!$C$2:$AP$60,MATCH($B68,Rates!$A$2:$A$60,0),28),Limits!$B$9*Assets!$S68),MIN(Limits!$B$9*Assets!$S68,MAX(0,$F68-SUM($I68:AI68)))),IF($E68=1,$F68-$I68,$H68)*INDEX(Rates!$C$2:$AP$60,MATCH($B68,Rates!$A$2:$A$60,0),28)))</f>
      </c>
      <c r="AK68" s="2">
        <f>IF($B68="",0,IF($D68=1,IF(29&lt;=$C68,MIN(IF($E68=1,$F68-$I68,$H68)*INDEX(Rates!$C$2:$AP$60,MATCH($B68,Rates!$A$2:$A$60,0),29),Limits!$B$9*Assets!$S68),MIN(Limits!$B$9*Assets!$S68,MAX(0,$F68-SUM($I68:AJ68)))),IF($E68=1,$F68-$I68,$H68)*INDEX(Rates!$C$2:$AP$60,MATCH($B68,Rates!$A$2:$A$60,0),29)))</f>
      </c>
      <c r="AL68" s="2">
        <f>IF($B68="",0,IF($D68=1,IF(30&lt;=$C68,MIN(IF($E68=1,$F68-$I68,$H68)*INDEX(Rates!$C$2:$AP$60,MATCH($B68,Rates!$A$2:$A$60,0),30),Limits!$B$9*Assets!$S68),MIN(Limits!$B$9*Assets!$S68,MAX(0,$F68-SUM($I68:AK68)))),IF($E68=1,$F68-$I68,$H68)*INDEX(Rates!$C$2:$AP$60,MATCH($B68,Rates!$A$2:$A$60,0),30)))</f>
      </c>
      <c r="AM68" s="2">
        <f>IF($B68="",0,IF($D68=1,IF(31&lt;=$C68,MIN(IF($E68=1,$F68-$I68,$H68)*INDEX(Rates!$C$2:$AP$60,MATCH($B68,Rates!$A$2:$A$60,0),31),Limits!$B$9*Assets!$S68),MIN(Limits!$B$9*Assets!$S68,MAX(0,$F68-SUM($I68:AL68)))),IF($E68=1,$F68-$I68,$H68)*INDEX(Rates!$C$2:$AP$60,MATCH($B68,Rates!$A$2:$A$60,0),31)))</f>
      </c>
      <c r="AN68" s="2">
        <f>IF($B68="",0,IF($D68=1,IF(32&lt;=$C68,MIN(IF($E68=1,$F68-$I68,$H68)*INDEX(Rates!$C$2:$AP$60,MATCH($B68,Rates!$A$2:$A$60,0),32),Limits!$B$9*Assets!$S68),MIN(Limits!$B$9*Assets!$S68,MAX(0,$F68-SUM($I68:AM68)))),IF($E68=1,$F68-$I68,$H68)*INDEX(Rates!$C$2:$AP$60,MATCH($B68,Rates!$A$2:$A$60,0),32)))</f>
      </c>
      <c r="AO68" s="2">
        <f>IF($B68="",0,IF($D68=1,IF(33&lt;=$C68,MIN(IF($E68=1,$F68-$I68,$H68)*INDEX(Rates!$C$2:$AP$60,MATCH($B68,Rates!$A$2:$A$60,0),33),Limits!$B$9*Assets!$S68),MIN(Limits!$B$9*Assets!$S68,MAX(0,$F68-SUM($I68:AN68)))),IF($E68=1,$F68-$I68,$H68)*INDEX(Rates!$C$2:$AP$60,MATCH($B68,Rates!$A$2:$A$60,0),33)))</f>
      </c>
      <c r="AP68" s="2">
        <f>IF($B68="",0,IF($D68=1,IF(34&lt;=$C68,MIN(IF($E68=1,$F68-$I68,$H68)*INDEX(Rates!$C$2:$AP$60,MATCH($B68,Rates!$A$2:$A$60,0),34),Limits!$B$9*Assets!$S68),MIN(Limits!$B$9*Assets!$S68,MAX(0,$F68-SUM($I68:AO68)))),IF($E68=1,$F68-$I68,$H68)*INDEX(Rates!$C$2:$AP$60,MATCH($B68,Rates!$A$2:$A$60,0),34)))</f>
      </c>
      <c r="AQ68" s="2">
        <f>IF($B68="",0,IF($D68=1,IF(35&lt;=$C68,MIN(IF($E68=1,$F68-$I68,$H68)*INDEX(Rates!$C$2:$AP$60,MATCH($B68,Rates!$A$2:$A$60,0),35),Limits!$B$9*Assets!$S68),MIN(Limits!$B$9*Assets!$S68,MAX(0,$F68-SUM($I68:AP68)))),IF($E68=1,$F68-$I68,$H68)*INDEX(Rates!$C$2:$AP$60,MATCH($B68,Rates!$A$2:$A$60,0),35)))</f>
      </c>
      <c r="AR68" s="2">
        <f>IF($B68="",0,IF($D68=1,IF(36&lt;=$C68,MIN(IF($E68=1,$F68-$I68,$H68)*INDEX(Rates!$C$2:$AP$60,MATCH($B68,Rates!$A$2:$A$60,0),36),Limits!$B$9*Assets!$S68),MIN(Limits!$B$9*Assets!$S68,MAX(0,$F68-SUM($I68:AQ68)))),IF($E68=1,$F68-$I68,$H68)*INDEX(Rates!$C$2:$AP$60,MATCH($B68,Rates!$A$2:$A$60,0),36)))</f>
      </c>
      <c r="AS68" s="2">
        <f>IF($B68="",0,IF($D68=1,IF(37&lt;=$C68,MIN(IF($E68=1,$F68-$I68,$H68)*INDEX(Rates!$C$2:$AP$60,MATCH($B68,Rates!$A$2:$A$60,0),37),Limits!$B$9*Assets!$S68),MIN(Limits!$B$9*Assets!$S68,MAX(0,$F68-SUM($I68:AR68)))),IF($E68=1,$F68-$I68,$H68)*INDEX(Rates!$C$2:$AP$60,MATCH($B68,Rates!$A$2:$A$60,0),37)))</f>
      </c>
      <c r="AT68" s="2">
        <f>IF($B68="",0,IF($D68=1,IF(38&lt;=$C68,MIN(IF($E68=1,$F68-$I68,$H68)*INDEX(Rates!$C$2:$AP$60,MATCH($B68,Rates!$A$2:$A$60,0),38),Limits!$B$9*Assets!$S68),MIN(Limits!$B$9*Assets!$S68,MAX(0,$F68-SUM($I68:AS68)))),IF($E68=1,$F68-$I68,$H68)*INDEX(Rates!$C$2:$AP$60,MATCH($B68,Rates!$A$2:$A$60,0),38)))</f>
      </c>
      <c r="AU68" s="2">
        <f>IF($B68="",0,IF($D68=1,IF(39&lt;=$C68,MIN(IF($E68=1,$F68-$I68,$H68)*INDEX(Rates!$C$2:$AP$60,MATCH($B68,Rates!$A$2:$A$60,0),39),Limits!$B$9*Assets!$S68),MIN(Limits!$B$9*Assets!$S68,MAX(0,$F68-SUM($I68:AT68)))),IF($E68=1,$F68-$I68,$H68)*INDEX(Rates!$C$2:$AP$60,MATCH($B68,Rates!$A$2:$A$60,0),39)))</f>
      </c>
      <c r="AV68" s="2">
        <f>IF($B68="",0,IF($D68=1,IF(40&lt;=$C68,MIN(IF($E68=1,$F68-$I68,$H68)*INDEX(Rates!$C$2:$AP$60,MATCH($B68,Rates!$A$2:$A$60,0),40),Limits!$B$9*Assets!$S68),MIN(Limits!$B$9*Assets!$S68,MAX(0,$F68-SUM($I68:AU68)))),IF($E68=1,$F68-$I68,$H68)*INDEX(Rates!$C$2:$AP$60,MATCH($B68,Rates!$A$2:$A$60,0),40)))</f>
      </c>
    </row>
    <row r="69" spans="1:48" x14ac:dyDescent="0.25">
      <c r="A69">
        <f>IF(Assets!A69="","",Assets!A69)</f>
      </c>
      <c r="B69">
        <f>Assets!AD69</f>
      </c>
      <c r="C69">
        <f>IF(B69="",0,INDEX(Rates!$B$2:$B$60,MATCH(B69,Rates!$A$2:$A$60,0)))</f>
      </c>
      <c r="D69">
        <f>Assets!X69</f>
      </c>
      <c r="E69">
        <f>IF(AND(D69=1,Assets!J69=1,Assets!K69=0),1,0)</f>
      </c>
      <c r="F69">
        <f>Assets!T69</f>
      </c>
      <c r="G69">
        <f>Assets!AF69+Assets!L69</f>
      </c>
      <c r="H69">
        <f>Assets!M69</f>
      </c>
      <c r="I69" s="2">
        <f>IF($B69="",0,IF($D69=1,IF(1&lt;=$C69,MIN($G69+$H69*INDEX(Rates!$C$2:$AP$60,MATCH($B69,Rates!$A$2:$A$60,0),1),Assets!$Z69),MIN($G69+$H69*INDEX(Rates!$C$2:$AP$60,MATCH($B69,Rates!$A$2:$A$60,0),1),Assets!$Z69)),$G69+$H69*INDEX(Rates!$C$2:$AP$60,MATCH($B69,Rates!$A$2:$A$60,0),1)))</f>
      </c>
      <c r="J69" s="2">
        <f>IF($B69="",0,IF($D69=1,IF(2&lt;=$C69,MIN(IF($E69=1,$F69-$I69,$H69)*INDEX(Rates!$C$2:$AP$60,MATCH($B69,Rates!$A$2:$A$60,0),2),Limits!$B$7*Assets!$S69),MIN(Limits!$B$9*Assets!$S69,MAX(0,$F69-SUM($I69:I69)))),IF($E69=1,$F69-$I69,$H69)*INDEX(Rates!$C$2:$AP$60,MATCH($B69,Rates!$A$2:$A$60,0),2)))</f>
      </c>
      <c r="K69" s="2">
        <f>IF($B69="",0,IF($D69=1,IF(3&lt;=$C69,MIN(IF($E69=1,$F69-$I69,$H69)*INDEX(Rates!$C$2:$AP$60,MATCH($B69,Rates!$A$2:$A$60,0),3),Limits!$B$8*Assets!$S69),MIN(Limits!$B$9*Assets!$S69,MAX(0,$F69-SUM($I69:J69)))),IF($E69=1,$F69-$I69,$H69)*INDEX(Rates!$C$2:$AP$60,MATCH($B69,Rates!$A$2:$A$60,0),3)))</f>
      </c>
      <c r="L69" s="2">
        <f>IF($B69="",0,IF($D69=1,IF(4&lt;=$C69,MIN(IF($E69=1,$F69-$I69,$H69)*INDEX(Rates!$C$2:$AP$60,MATCH($B69,Rates!$A$2:$A$60,0),4),Limits!$B$9*Assets!$S69),MIN(Limits!$B$9*Assets!$S69,MAX(0,$F69-SUM($I69:K69)))),IF($E69=1,$F69-$I69,$H69)*INDEX(Rates!$C$2:$AP$60,MATCH($B69,Rates!$A$2:$A$60,0),4)))</f>
      </c>
      <c r="M69" s="2">
        <f>IF($B69="",0,IF($D69=1,IF(5&lt;=$C69,MIN(IF($E69=1,$F69-$I69,$H69)*INDEX(Rates!$C$2:$AP$60,MATCH($B69,Rates!$A$2:$A$60,0),5),Limits!$B$9*Assets!$S69),MIN(Limits!$B$9*Assets!$S69,MAX(0,$F69-SUM($I69:L69)))),IF($E69=1,$F69-$I69,$H69)*INDEX(Rates!$C$2:$AP$60,MATCH($B69,Rates!$A$2:$A$60,0),5)))</f>
      </c>
      <c r="N69" s="2">
        <f>IF($B69="",0,IF($D69=1,IF(6&lt;=$C69,MIN(IF($E69=1,$F69-$I69,$H69)*INDEX(Rates!$C$2:$AP$60,MATCH($B69,Rates!$A$2:$A$60,0),6),Limits!$B$9*Assets!$S69),MIN(Limits!$B$9*Assets!$S69,MAX(0,$F69-SUM($I69:M69)))),IF($E69=1,$F69-$I69,$H69)*INDEX(Rates!$C$2:$AP$60,MATCH($B69,Rates!$A$2:$A$60,0),6)))</f>
      </c>
      <c r="O69" s="2">
        <f>IF($B69="",0,IF($D69=1,IF(7&lt;=$C69,MIN(IF($E69=1,$F69-$I69,$H69)*INDEX(Rates!$C$2:$AP$60,MATCH($B69,Rates!$A$2:$A$60,0),7),Limits!$B$9*Assets!$S69),MIN(Limits!$B$9*Assets!$S69,MAX(0,$F69-SUM($I69:N69)))),IF($E69=1,$F69-$I69,$H69)*INDEX(Rates!$C$2:$AP$60,MATCH($B69,Rates!$A$2:$A$60,0),7)))</f>
      </c>
      <c r="P69" s="2">
        <f>IF($B69="",0,IF($D69=1,IF(8&lt;=$C69,MIN(IF($E69=1,$F69-$I69,$H69)*INDEX(Rates!$C$2:$AP$60,MATCH($B69,Rates!$A$2:$A$60,0),8),Limits!$B$9*Assets!$S69),MIN(Limits!$B$9*Assets!$S69,MAX(0,$F69-SUM($I69:O69)))),IF($E69=1,$F69-$I69,$H69)*INDEX(Rates!$C$2:$AP$60,MATCH($B69,Rates!$A$2:$A$60,0),8)))</f>
      </c>
      <c r="Q69" s="2">
        <f>IF($B69="",0,IF($D69=1,IF(9&lt;=$C69,MIN(IF($E69=1,$F69-$I69,$H69)*INDEX(Rates!$C$2:$AP$60,MATCH($B69,Rates!$A$2:$A$60,0),9),Limits!$B$9*Assets!$S69),MIN(Limits!$B$9*Assets!$S69,MAX(0,$F69-SUM($I69:P69)))),IF($E69=1,$F69-$I69,$H69)*INDEX(Rates!$C$2:$AP$60,MATCH($B69,Rates!$A$2:$A$60,0),9)))</f>
      </c>
      <c r="R69" s="2">
        <f>IF($B69="",0,IF($D69=1,IF(10&lt;=$C69,MIN(IF($E69=1,$F69-$I69,$H69)*INDEX(Rates!$C$2:$AP$60,MATCH($B69,Rates!$A$2:$A$60,0),10),Limits!$B$9*Assets!$S69),MIN(Limits!$B$9*Assets!$S69,MAX(0,$F69-SUM($I69:Q69)))),IF($E69=1,$F69-$I69,$H69)*INDEX(Rates!$C$2:$AP$60,MATCH($B69,Rates!$A$2:$A$60,0),10)))</f>
      </c>
      <c r="S69" s="2">
        <f>IF($B69="",0,IF($D69=1,IF(11&lt;=$C69,MIN(IF($E69=1,$F69-$I69,$H69)*INDEX(Rates!$C$2:$AP$60,MATCH($B69,Rates!$A$2:$A$60,0),11),Limits!$B$9*Assets!$S69),MIN(Limits!$B$9*Assets!$S69,MAX(0,$F69-SUM($I69:R69)))),IF($E69=1,$F69-$I69,$H69)*INDEX(Rates!$C$2:$AP$60,MATCH($B69,Rates!$A$2:$A$60,0),11)))</f>
      </c>
      <c r="T69" s="2">
        <f>IF($B69="",0,IF($D69=1,IF(12&lt;=$C69,MIN(IF($E69=1,$F69-$I69,$H69)*INDEX(Rates!$C$2:$AP$60,MATCH($B69,Rates!$A$2:$A$60,0),12),Limits!$B$9*Assets!$S69),MIN(Limits!$B$9*Assets!$S69,MAX(0,$F69-SUM($I69:S69)))),IF($E69=1,$F69-$I69,$H69)*INDEX(Rates!$C$2:$AP$60,MATCH($B69,Rates!$A$2:$A$60,0),12)))</f>
      </c>
      <c r="U69" s="2">
        <f>IF($B69="",0,IF($D69=1,IF(13&lt;=$C69,MIN(IF($E69=1,$F69-$I69,$H69)*INDEX(Rates!$C$2:$AP$60,MATCH($B69,Rates!$A$2:$A$60,0),13),Limits!$B$9*Assets!$S69),MIN(Limits!$B$9*Assets!$S69,MAX(0,$F69-SUM($I69:T69)))),IF($E69=1,$F69-$I69,$H69)*INDEX(Rates!$C$2:$AP$60,MATCH($B69,Rates!$A$2:$A$60,0),13)))</f>
      </c>
      <c r="V69" s="2">
        <f>IF($B69="",0,IF($D69=1,IF(14&lt;=$C69,MIN(IF($E69=1,$F69-$I69,$H69)*INDEX(Rates!$C$2:$AP$60,MATCH($B69,Rates!$A$2:$A$60,0),14),Limits!$B$9*Assets!$S69),MIN(Limits!$B$9*Assets!$S69,MAX(0,$F69-SUM($I69:U69)))),IF($E69=1,$F69-$I69,$H69)*INDEX(Rates!$C$2:$AP$60,MATCH($B69,Rates!$A$2:$A$60,0),14)))</f>
      </c>
      <c r="W69" s="2">
        <f>IF($B69="",0,IF($D69=1,IF(15&lt;=$C69,MIN(IF($E69=1,$F69-$I69,$H69)*INDEX(Rates!$C$2:$AP$60,MATCH($B69,Rates!$A$2:$A$60,0),15),Limits!$B$9*Assets!$S69),MIN(Limits!$B$9*Assets!$S69,MAX(0,$F69-SUM($I69:V69)))),IF($E69=1,$F69-$I69,$H69)*INDEX(Rates!$C$2:$AP$60,MATCH($B69,Rates!$A$2:$A$60,0),15)))</f>
      </c>
      <c r="X69" s="2">
        <f>IF($B69="",0,IF($D69=1,IF(16&lt;=$C69,MIN(IF($E69=1,$F69-$I69,$H69)*INDEX(Rates!$C$2:$AP$60,MATCH($B69,Rates!$A$2:$A$60,0),16),Limits!$B$9*Assets!$S69),MIN(Limits!$B$9*Assets!$S69,MAX(0,$F69-SUM($I69:W69)))),IF($E69=1,$F69-$I69,$H69)*INDEX(Rates!$C$2:$AP$60,MATCH($B69,Rates!$A$2:$A$60,0),16)))</f>
      </c>
      <c r="Y69" s="2">
        <f>IF($B69="",0,IF($D69=1,IF(17&lt;=$C69,MIN(IF($E69=1,$F69-$I69,$H69)*INDEX(Rates!$C$2:$AP$60,MATCH($B69,Rates!$A$2:$A$60,0),17),Limits!$B$9*Assets!$S69),MIN(Limits!$B$9*Assets!$S69,MAX(0,$F69-SUM($I69:X69)))),IF($E69=1,$F69-$I69,$H69)*INDEX(Rates!$C$2:$AP$60,MATCH($B69,Rates!$A$2:$A$60,0),17)))</f>
      </c>
      <c r="Z69" s="2">
        <f>IF($B69="",0,IF($D69=1,IF(18&lt;=$C69,MIN(IF($E69=1,$F69-$I69,$H69)*INDEX(Rates!$C$2:$AP$60,MATCH($B69,Rates!$A$2:$A$60,0),18),Limits!$B$9*Assets!$S69),MIN(Limits!$B$9*Assets!$S69,MAX(0,$F69-SUM($I69:Y69)))),IF($E69=1,$F69-$I69,$H69)*INDEX(Rates!$C$2:$AP$60,MATCH($B69,Rates!$A$2:$A$60,0),18)))</f>
      </c>
      <c r="AA69" s="2">
        <f>IF($B69="",0,IF($D69=1,IF(19&lt;=$C69,MIN(IF($E69=1,$F69-$I69,$H69)*INDEX(Rates!$C$2:$AP$60,MATCH($B69,Rates!$A$2:$A$60,0),19),Limits!$B$9*Assets!$S69),MIN(Limits!$B$9*Assets!$S69,MAX(0,$F69-SUM($I69:Z69)))),IF($E69=1,$F69-$I69,$H69)*INDEX(Rates!$C$2:$AP$60,MATCH($B69,Rates!$A$2:$A$60,0),19)))</f>
      </c>
      <c r="AB69" s="2">
        <f>IF($B69="",0,IF($D69=1,IF(20&lt;=$C69,MIN(IF($E69=1,$F69-$I69,$H69)*INDEX(Rates!$C$2:$AP$60,MATCH($B69,Rates!$A$2:$A$60,0),20),Limits!$B$9*Assets!$S69),MIN(Limits!$B$9*Assets!$S69,MAX(0,$F69-SUM($I69:AA69)))),IF($E69=1,$F69-$I69,$H69)*INDEX(Rates!$C$2:$AP$60,MATCH($B69,Rates!$A$2:$A$60,0),20)))</f>
      </c>
      <c r="AC69" s="2">
        <f>IF($B69="",0,IF($D69=1,IF(21&lt;=$C69,MIN(IF($E69=1,$F69-$I69,$H69)*INDEX(Rates!$C$2:$AP$60,MATCH($B69,Rates!$A$2:$A$60,0),21),Limits!$B$9*Assets!$S69),MIN(Limits!$B$9*Assets!$S69,MAX(0,$F69-SUM($I69:AB69)))),IF($E69=1,$F69-$I69,$H69)*INDEX(Rates!$C$2:$AP$60,MATCH($B69,Rates!$A$2:$A$60,0),21)))</f>
      </c>
      <c r="AD69" s="2">
        <f>IF($B69="",0,IF($D69=1,IF(22&lt;=$C69,MIN(IF($E69=1,$F69-$I69,$H69)*INDEX(Rates!$C$2:$AP$60,MATCH($B69,Rates!$A$2:$A$60,0),22),Limits!$B$9*Assets!$S69),MIN(Limits!$B$9*Assets!$S69,MAX(0,$F69-SUM($I69:AC69)))),IF($E69=1,$F69-$I69,$H69)*INDEX(Rates!$C$2:$AP$60,MATCH($B69,Rates!$A$2:$A$60,0),22)))</f>
      </c>
      <c r="AE69" s="2">
        <f>IF($B69="",0,IF($D69=1,IF(23&lt;=$C69,MIN(IF($E69=1,$F69-$I69,$H69)*INDEX(Rates!$C$2:$AP$60,MATCH($B69,Rates!$A$2:$A$60,0),23),Limits!$B$9*Assets!$S69),MIN(Limits!$B$9*Assets!$S69,MAX(0,$F69-SUM($I69:AD69)))),IF($E69=1,$F69-$I69,$H69)*INDEX(Rates!$C$2:$AP$60,MATCH($B69,Rates!$A$2:$A$60,0),23)))</f>
      </c>
      <c r="AF69" s="2">
        <f>IF($B69="",0,IF($D69=1,IF(24&lt;=$C69,MIN(IF($E69=1,$F69-$I69,$H69)*INDEX(Rates!$C$2:$AP$60,MATCH($B69,Rates!$A$2:$A$60,0),24),Limits!$B$9*Assets!$S69),MIN(Limits!$B$9*Assets!$S69,MAX(0,$F69-SUM($I69:AE69)))),IF($E69=1,$F69-$I69,$H69)*INDEX(Rates!$C$2:$AP$60,MATCH($B69,Rates!$A$2:$A$60,0),24)))</f>
      </c>
      <c r="AG69" s="2">
        <f>IF($B69="",0,IF($D69=1,IF(25&lt;=$C69,MIN(IF($E69=1,$F69-$I69,$H69)*INDEX(Rates!$C$2:$AP$60,MATCH($B69,Rates!$A$2:$A$60,0),25),Limits!$B$9*Assets!$S69),MIN(Limits!$B$9*Assets!$S69,MAX(0,$F69-SUM($I69:AF69)))),IF($E69=1,$F69-$I69,$H69)*INDEX(Rates!$C$2:$AP$60,MATCH($B69,Rates!$A$2:$A$60,0),25)))</f>
      </c>
      <c r="AH69" s="2">
        <f>IF($B69="",0,IF($D69=1,IF(26&lt;=$C69,MIN(IF($E69=1,$F69-$I69,$H69)*INDEX(Rates!$C$2:$AP$60,MATCH($B69,Rates!$A$2:$A$60,0),26),Limits!$B$9*Assets!$S69),MIN(Limits!$B$9*Assets!$S69,MAX(0,$F69-SUM($I69:AG69)))),IF($E69=1,$F69-$I69,$H69)*INDEX(Rates!$C$2:$AP$60,MATCH($B69,Rates!$A$2:$A$60,0),26)))</f>
      </c>
      <c r="AI69" s="2">
        <f>IF($B69="",0,IF($D69=1,IF(27&lt;=$C69,MIN(IF($E69=1,$F69-$I69,$H69)*INDEX(Rates!$C$2:$AP$60,MATCH($B69,Rates!$A$2:$A$60,0),27),Limits!$B$9*Assets!$S69),MIN(Limits!$B$9*Assets!$S69,MAX(0,$F69-SUM($I69:AH69)))),IF($E69=1,$F69-$I69,$H69)*INDEX(Rates!$C$2:$AP$60,MATCH($B69,Rates!$A$2:$A$60,0),27)))</f>
      </c>
      <c r="AJ69" s="2">
        <f>IF($B69="",0,IF($D69=1,IF(28&lt;=$C69,MIN(IF($E69=1,$F69-$I69,$H69)*INDEX(Rates!$C$2:$AP$60,MATCH($B69,Rates!$A$2:$A$60,0),28),Limits!$B$9*Assets!$S69),MIN(Limits!$B$9*Assets!$S69,MAX(0,$F69-SUM($I69:AI69)))),IF($E69=1,$F69-$I69,$H69)*INDEX(Rates!$C$2:$AP$60,MATCH($B69,Rates!$A$2:$A$60,0),28)))</f>
      </c>
      <c r="AK69" s="2">
        <f>IF($B69="",0,IF($D69=1,IF(29&lt;=$C69,MIN(IF($E69=1,$F69-$I69,$H69)*INDEX(Rates!$C$2:$AP$60,MATCH($B69,Rates!$A$2:$A$60,0),29),Limits!$B$9*Assets!$S69),MIN(Limits!$B$9*Assets!$S69,MAX(0,$F69-SUM($I69:AJ69)))),IF($E69=1,$F69-$I69,$H69)*INDEX(Rates!$C$2:$AP$60,MATCH($B69,Rates!$A$2:$A$60,0),29)))</f>
      </c>
      <c r="AL69" s="2">
        <f>IF($B69="",0,IF($D69=1,IF(30&lt;=$C69,MIN(IF($E69=1,$F69-$I69,$H69)*INDEX(Rates!$C$2:$AP$60,MATCH($B69,Rates!$A$2:$A$60,0),30),Limits!$B$9*Assets!$S69),MIN(Limits!$B$9*Assets!$S69,MAX(0,$F69-SUM($I69:AK69)))),IF($E69=1,$F69-$I69,$H69)*INDEX(Rates!$C$2:$AP$60,MATCH($B69,Rates!$A$2:$A$60,0),30)))</f>
      </c>
      <c r="AM69" s="2">
        <f>IF($B69="",0,IF($D69=1,IF(31&lt;=$C69,MIN(IF($E69=1,$F69-$I69,$H69)*INDEX(Rates!$C$2:$AP$60,MATCH($B69,Rates!$A$2:$A$60,0),31),Limits!$B$9*Assets!$S69),MIN(Limits!$B$9*Assets!$S69,MAX(0,$F69-SUM($I69:AL69)))),IF($E69=1,$F69-$I69,$H69)*INDEX(Rates!$C$2:$AP$60,MATCH($B69,Rates!$A$2:$A$60,0),31)))</f>
      </c>
      <c r="AN69" s="2">
        <f>IF($B69="",0,IF($D69=1,IF(32&lt;=$C69,MIN(IF($E69=1,$F69-$I69,$H69)*INDEX(Rates!$C$2:$AP$60,MATCH($B69,Rates!$A$2:$A$60,0),32),Limits!$B$9*Assets!$S69),MIN(Limits!$B$9*Assets!$S69,MAX(0,$F69-SUM($I69:AM69)))),IF($E69=1,$F69-$I69,$H69)*INDEX(Rates!$C$2:$AP$60,MATCH($B69,Rates!$A$2:$A$60,0),32)))</f>
      </c>
      <c r="AO69" s="2">
        <f>IF($B69="",0,IF($D69=1,IF(33&lt;=$C69,MIN(IF($E69=1,$F69-$I69,$H69)*INDEX(Rates!$C$2:$AP$60,MATCH($B69,Rates!$A$2:$A$60,0),33),Limits!$B$9*Assets!$S69),MIN(Limits!$B$9*Assets!$S69,MAX(0,$F69-SUM($I69:AN69)))),IF($E69=1,$F69-$I69,$H69)*INDEX(Rates!$C$2:$AP$60,MATCH($B69,Rates!$A$2:$A$60,0),33)))</f>
      </c>
      <c r="AP69" s="2">
        <f>IF($B69="",0,IF($D69=1,IF(34&lt;=$C69,MIN(IF($E69=1,$F69-$I69,$H69)*INDEX(Rates!$C$2:$AP$60,MATCH($B69,Rates!$A$2:$A$60,0),34),Limits!$B$9*Assets!$S69),MIN(Limits!$B$9*Assets!$S69,MAX(0,$F69-SUM($I69:AO69)))),IF($E69=1,$F69-$I69,$H69)*INDEX(Rates!$C$2:$AP$60,MATCH($B69,Rates!$A$2:$A$60,0),34)))</f>
      </c>
      <c r="AQ69" s="2">
        <f>IF($B69="",0,IF($D69=1,IF(35&lt;=$C69,MIN(IF($E69=1,$F69-$I69,$H69)*INDEX(Rates!$C$2:$AP$60,MATCH($B69,Rates!$A$2:$A$60,0),35),Limits!$B$9*Assets!$S69),MIN(Limits!$B$9*Assets!$S69,MAX(0,$F69-SUM($I69:AP69)))),IF($E69=1,$F69-$I69,$H69)*INDEX(Rates!$C$2:$AP$60,MATCH($B69,Rates!$A$2:$A$60,0),35)))</f>
      </c>
      <c r="AR69" s="2">
        <f>IF($B69="",0,IF($D69=1,IF(36&lt;=$C69,MIN(IF($E69=1,$F69-$I69,$H69)*INDEX(Rates!$C$2:$AP$60,MATCH($B69,Rates!$A$2:$A$60,0),36),Limits!$B$9*Assets!$S69),MIN(Limits!$B$9*Assets!$S69,MAX(0,$F69-SUM($I69:AQ69)))),IF($E69=1,$F69-$I69,$H69)*INDEX(Rates!$C$2:$AP$60,MATCH($B69,Rates!$A$2:$A$60,0),36)))</f>
      </c>
      <c r="AS69" s="2">
        <f>IF($B69="",0,IF($D69=1,IF(37&lt;=$C69,MIN(IF($E69=1,$F69-$I69,$H69)*INDEX(Rates!$C$2:$AP$60,MATCH($B69,Rates!$A$2:$A$60,0),37),Limits!$B$9*Assets!$S69),MIN(Limits!$B$9*Assets!$S69,MAX(0,$F69-SUM($I69:AR69)))),IF($E69=1,$F69-$I69,$H69)*INDEX(Rates!$C$2:$AP$60,MATCH($B69,Rates!$A$2:$A$60,0),37)))</f>
      </c>
      <c r="AT69" s="2">
        <f>IF($B69="",0,IF($D69=1,IF(38&lt;=$C69,MIN(IF($E69=1,$F69-$I69,$H69)*INDEX(Rates!$C$2:$AP$60,MATCH($B69,Rates!$A$2:$A$60,0),38),Limits!$B$9*Assets!$S69),MIN(Limits!$B$9*Assets!$S69,MAX(0,$F69-SUM($I69:AS69)))),IF($E69=1,$F69-$I69,$H69)*INDEX(Rates!$C$2:$AP$60,MATCH($B69,Rates!$A$2:$A$60,0),38)))</f>
      </c>
      <c r="AU69" s="2">
        <f>IF($B69="",0,IF($D69=1,IF(39&lt;=$C69,MIN(IF($E69=1,$F69-$I69,$H69)*INDEX(Rates!$C$2:$AP$60,MATCH($B69,Rates!$A$2:$A$60,0),39),Limits!$B$9*Assets!$S69),MIN(Limits!$B$9*Assets!$S69,MAX(0,$F69-SUM($I69:AT69)))),IF($E69=1,$F69-$I69,$H69)*INDEX(Rates!$C$2:$AP$60,MATCH($B69,Rates!$A$2:$A$60,0),39)))</f>
      </c>
      <c r="AV69" s="2">
        <f>IF($B69="",0,IF($D69=1,IF(40&lt;=$C69,MIN(IF($E69=1,$F69-$I69,$H69)*INDEX(Rates!$C$2:$AP$60,MATCH($B69,Rates!$A$2:$A$60,0),40),Limits!$B$9*Assets!$S69),MIN(Limits!$B$9*Assets!$S69,MAX(0,$F69-SUM($I69:AU69)))),IF($E69=1,$F69-$I69,$H69)*INDEX(Rates!$C$2:$AP$60,MATCH($B69,Rates!$A$2:$A$60,0),40)))</f>
      </c>
    </row>
    <row r="70" spans="1:48" x14ac:dyDescent="0.25">
      <c r="A70">
        <f>IF(Assets!A70="","",Assets!A70)</f>
      </c>
      <c r="B70">
        <f>Assets!AD70</f>
      </c>
      <c r="C70">
        <f>IF(B70="",0,INDEX(Rates!$B$2:$B$60,MATCH(B70,Rates!$A$2:$A$60,0)))</f>
      </c>
      <c r="D70">
        <f>Assets!X70</f>
      </c>
      <c r="E70">
        <f>IF(AND(D70=1,Assets!J70=1,Assets!K70=0),1,0)</f>
      </c>
      <c r="F70">
        <f>Assets!T70</f>
      </c>
      <c r="G70">
        <f>Assets!AF70+Assets!L70</f>
      </c>
      <c r="H70">
        <f>Assets!M70</f>
      </c>
      <c r="I70" s="2">
        <f>IF($B70="",0,IF($D70=1,IF(1&lt;=$C70,MIN($G70+$H70*INDEX(Rates!$C$2:$AP$60,MATCH($B70,Rates!$A$2:$A$60,0),1),Assets!$Z70),MIN($G70+$H70*INDEX(Rates!$C$2:$AP$60,MATCH($B70,Rates!$A$2:$A$60,0),1),Assets!$Z70)),$G70+$H70*INDEX(Rates!$C$2:$AP$60,MATCH($B70,Rates!$A$2:$A$60,0),1)))</f>
      </c>
      <c r="J70" s="2">
        <f>IF($B70="",0,IF($D70=1,IF(2&lt;=$C70,MIN(IF($E70=1,$F70-$I70,$H70)*INDEX(Rates!$C$2:$AP$60,MATCH($B70,Rates!$A$2:$A$60,0),2),Limits!$B$7*Assets!$S70),MIN(Limits!$B$9*Assets!$S70,MAX(0,$F70-SUM($I70:I70)))),IF($E70=1,$F70-$I70,$H70)*INDEX(Rates!$C$2:$AP$60,MATCH($B70,Rates!$A$2:$A$60,0),2)))</f>
      </c>
      <c r="K70" s="2">
        <f>IF($B70="",0,IF($D70=1,IF(3&lt;=$C70,MIN(IF($E70=1,$F70-$I70,$H70)*INDEX(Rates!$C$2:$AP$60,MATCH($B70,Rates!$A$2:$A$60,0),3),Limits!$B$8*Assets!$S70),MIN(Limits!$B$9*Assets!$S70,MAX(0,$F70-SUM($I70:J70)))),IF($E70=1,$F70-$I70,$H70)*INDEX(Rates!$C$2:$AP$60,MATCH($B70,Rates!$A$2:$A$60,0),3)))</f>
      </c>
      <c r="L70" s="2">
        <f>IF($B70="",0,IF($D70=1,IF(4&lt;=$C70,MIN(IF($E70=1,$F70-$I70,$H70)*INDEX(Rates!$C$2:$AP$60,MATCH($B70,Rates!$A$2:$A$60,0),4),Limits!$B$9*Assets!$S70),MIN(Limits!$B$9*Assets!$S70,MAX(0,$F70-SUM($I70:K70)))),IF($E70=1,$F70-$I70,$H70)*INDEX(Rates!$C$2:$AP$60,MATCH($B70,Rates!$A$2:$A$60,0),4)))</f>
      </c>
      <c r="M70" s="2">
        <f>IF($B70="",0,IF($D70=1,IF(5&lt;=$C70,MIN(IF($E70=1,$F70-$I70,$H70)*INDEX(Rates!$C$2:$AP$60,MATCH($B70,Rates!$A$2:$A$60,0),5),Limits!$B$9*Assets!$S70),MIN(Limits!$B$9*Assets!$S70,MAX(0,$F70-SUM($I70:L70)))),IF($E70=1,$F70-$I70,$H70)*INDEX(Rates!$C$2:$AP$60,MATCH($B70,Rates!$A$2:$A$60,0),5)))</f>
      </c>
      <c r="N70" s="2">
        <f>IF($B70="",0,IF($D70=1,IF(6&lt;=$C70,MIN(IF($E70=1,$F70-$I70,$H70)*INDEX(Rates!$C$2:$AP$60,MATCH($B70,Rates!$A$2:$A$60,0),6),Limits!$B$9*Assets!$S70),MIN(Limits!$B$9*Assets!$S70,MAX(0,$F70-SUM($I70:M70)))),IF($E70=1,$F70-$I70,$H70)*INDEX(Rates!$C$2:$AP$60,MATCH($B70,Rates!$A$2:$A$60,0),6)))</f>
      </c>
      <c r="O70" s="2">
        <f>IF($B70="",0,IF($D70=1,IF(7&lt;=$C70,MIN(IF($E70=1,$F70-$I70,$H70)*INDEX(Rates!$C$2:$AP$60,MATCH($B70,Rates!$A$2:$A$60,0),7),Limits!$B$9*Assets!$S70),MIN(Limits!$B$9*Assets!$S70,MAX(0,$F70-SUM($I70:N70)))),IF($E70=1,$F70-$I70,$H70)*INDEX(Rates!$C$2:$AP$60,MATCH($B70,Rates!$A$2:$A$60,0),7)))</f>
      </c>
      <c r="P70" s="2">
        <f>IF($B70="",0,IF($D70=1,IF(8&lt;=$C70,MIN(IF($E70=1,$F70-$I70,$H70)*INDEX(Rates!$C$2:$AP$60,MATCH($B70,Rates!$A$2:$A$60,0),8),Limits!$B$9*Assets!$S70),MIN(Limits!$B$9*Assets!$S70,MAX(0,$F70-SUM($I70:O70)))),IF($E70=1,$F70-$I70,$H70)*INDEX(Rates!$C$2:$AP$60,MATCH($B70,Rates!$A$2:$A$60,0),8)))</f>
      </c>
      <c r="Q70" s="2">
        <f>IF($B70="",0,IF($D70=1,IF(9&lt;=$C70,MIN(IF($E70=1,$F70-$I70,$H70)*INDEX(Rates!$C$2:$AP$60,MATCH($B70,Rates!$A$2:$A$60,0),9),Limits!$B$9*Assets!$S70),MIN(Limits!$B$9*Assets!$S70,MAX(0,$F70-SUM($I70:P70)))),IF($E70=1,$F70-$I70,$H70)*INDEX(Rates!$C$2:$AP$60,MATCH($B70,Rates!$A$2:$A$60,0),9)))</f>
      </c>
      <c r="R70" s="2">
        <f>IF($B70="",0,IF($D70=1,IF(10&lt;=$C70,MIN(IF($E70=1,$F70-$I70,$H70)*INDEX(Rates!$C$2:$AP$60,MATCH($B70,Rates!$A$2:$A$60,0),10),Limits!$B$9*Assets!$S70),MIN(Limits!$B$9*Assets!$S70,MAX(0,$F70-SUM($I70:Q70)))),IF($E70=1,$F70-$I70,$H70)*INDEX(Rates!$C$2:$AP$60,MATCH($B70,Rates!$A$2:$A$60,0),10)))</f>
      </c>
      <c r="S70" s="2">
        <f>IF($B70="",0,IF($D70=1,IF(11&lt;=$C70,MIN(IF($E70=1,$F70-$I70,$H70)*INDEX(Rates!$C$2:$AP$60,MATCH($B70,Rates!$A$2:$A$60,0),11),Limits!$B$9*Assets!$S70),MIN(Limits!$B$9*Assets!$S70,MAX(0,$F70-SUM($I70:R70)))),IF($E70=1,$F70-$I70,$H70)*INDEX(Rates!$C$2:$AP$60,MATCH($B70,Rates!$A$2:$A$60,0),11)))</f>
      </c>
      <c r="T70" s="2">
        <f>IF($B70="",0,IF($D70=1,IF(12&lt;=$C70,MIN(IF($E70=1,$F70-$I70,$H70)*INDEX(Rates!$C$2:$AP$60,MATCH($B70,Rates!$A$2:$A$60,0),12),Limits!$B$9*Assets!$S70),MIN(Limits!$B$9*Assets!$S70,MAX(0,$F70-SUM($I70:S70)))),IF($E70=1,$F70-$I70,$H70)*INDEX(Rates!$C$2:$AP$60,MATCH($B70,Rates!$A$2:$A$60,0),12)))</f>
      </c>
      <c r="U70" s="2">
        <f>IF($B70="",0,IF($D70=1,IF(13&lt;=$C70,MIN(IF($E70=1,$F70-$I70,$H70)*INDEX(Rates!$C$2:$AP$60,MATCH($B70,Rates!$A$2:$A$60,0),13),Limits!$B$9*Assets!$S70),MIN(Limits!$B$9*Assets!$S70,MAX(0,$F70-SUM($I70:T70)))),IF($E70=1,$F70-$I70,$H70)*INDEX(Rates!$C$2:$AP$60,MATCH($B70,Rates!$A$2:$A$60,0),13)))</f>
      </c>
      <c r="V70" s="2">
        <f>IF($B70="",0,IF($D70=1,IF(14&lt;=$C70,MIN(IF($E70=1,$F70-$I70,$H70)*INDEX(Rates!$C$2:$AP$60,MATCH($B70,Rates!$A$2:$A$60,0),14),Limits!$B$9*Assets!$S70),MIN(Limits!$B$9*Assets!$S70,MAX(0,$F70-SUM($I70:U70)))),IF($E70=1,$F70-$I70,$H70)*INDEX(Rates!$C$2:$AP$60,MATCH($B70,Rates!$A$2:$A$60,0),14)))</f>
      </c>
      <c r="W70" s="2">
        <f>IF($B70="",0,IF($D70=1,IF(15&lt;=$C70,MIN(IF($E70=1,$F70-$I70,$H70)*INDEX(Rates!$C$2:$AP$60,MATCH($B70,Rates!$A$2:$A$60,0),15),Limits!$B$9*Assets!$S70),MIN(Limits!$B$9*Assets!$S70,MAX(0,$F70-SUM($I70:V70)))),IF($E70=1,$F70-$I70,$H70)*INDEX(Rates!$C$2:$AP$60,MATCH($B70,Rates!$A$2:$A$60,0),15)))</f>
      </c>
      <c r="X70" s="2">
        <f>IF($B70="",0,IF($D70=1,IF(16&lt;=$C70,MIN(IF($E70=1,$F70-$I70,$H70)*INDEX(Rates!$C$2:$AP$60,MATCH($B70,Rates!$A$2:$A$60,0),16),Limits!$B$9*Assets!$S70),MIN(Limits!$B$9*Assets!$S70,MAX(0,$F70-SUM($I70:W70)))),IF($E70=1,$F70-$I70,$H70)*INDEX(Rates!$C$2:$AP$60,MATCH($B70,Rates!$A$2:$A$60,0),16)))</f>
      </c>
      <c r="Y70" s="2">
        <f>IF($B70="",0,IF($D70=1,IF(17&lt;=$C70,MIN(IF($E70=1,$F70-$I70,$H70)*INDEX(Rates!$C$2:$AP$60,MATCH($B70,Rates!$A$2:$A$60,0),17),Limits!$B$9*Assets!$S70),MIN(Limits!$B$9*Assets!$S70,MAX(0,$F70-SUM($I70:X70)))),IF($E70=1,$F70-$I70,$H70)*INDEX(Rates!$C$2:$AP$60,MATCH($B70,Rates!$A$2:$A$60,0),17)))</f>
      </c>
      <c r="Z70" s="2">
        <f>IF($B70="",0,IF($D70=1,IF(18&lt;=$C70,MIN(IF($E70=1,$F70-$I70,$H70)*INDEX(Rates!$C$2:$AP$60,MATCH($B70,Rates!$A$2:$A$60,0),18),Limits!$B$9*Assets!$S70),MIN(Limits!$B$9*Assets!$S70,MAX(0,$F70-SUM($I70:Y70)))),IF($E70=1,$F70-$I70,$H70)*INDEX(Rates!$C$2:$AP$60,MATCH($B70,Rates!$A$2:$A$60,0),18)))</f>
      </c>
      <c r="AA70" s="2">
        <f>IF($B70="",0,IF($D70=1,IF(19&lt;=$C70,MIN(IF($E70=1,$F70-$I70,$H70)*INDEX(Rates!$C$2:$AP$60,MATCH($B70,Rates!$A$2:$A$60,0),19),Limits!$B$9*Assets!$S70),MIN(Limits!$B$9*Assets!$S70,MAX(0,$F70-SUM($I70:Z70)))),IF($E70=1,$F70-$I70,$H70)*INDEX(Rates!$C$2:$AP$60,MATCH($B70,Rates!$A$2:$A$60,0),19)))</f>
      </c>
      <c r="AB70" s="2">
        <f>IF($B70="",0,IF($D70=1,IF(20&lt;=$C70,MIN(IF($E70=1,$F70-$I70,$H70)*INDEX(Rates!$C$2:$AP$60,MATCH($B70,Rates!$A$2:$A$60,0),20),Limits!$B$9*Assets!$S70),MIN(Limits!$B$9*Assets!$S70,MAX(0,$F70-SUM($I70:AA70)))),IF($E70=1,$F70-$I70,$H70)*INDEX(Rates!$C$2:$AP$60,MATCH($B70,Rates!$A$2:$A$60,0),20)))</f>
      </c>
      <c r="AC70" s="2">
        <f>IF($B70="",0,IF($D70=1,IF(21&lt;=$C70,MIN(IF($E70=1,$F70-$I70,$H70)*INDEX(Rates!$C$2:$AP$60,MATCH($B70,Rates!$A$2:$A$60,0),21),Limits!$B$9*Assets!$S70),MIN(Limits!$B$9*Assets!$S70,MAX(0,$F70-SUM($I70:AB70)))),IF($E70=1,$F70-$I70,$H70)*INDEX(Rates!$C$2:$AP$60,MATCH($B70,Rates!$A$2:$A$60,0),21)))</f>
      </c>
      <c r="AD70" s="2">
        <f>IF($B70="",0,IF($D70=1,IF(22&lt;=$C70,MIN(IF($E70=1,$F70-$I70,$H70)*INDEX(Rates!$C$2:$AP$60,MATCH($B70,Rates!$A$2:$A$60,0),22),Limits!$B$9*Assets!$S70),MIN(Limits!$B$9*Assets!$S70,MAX(0,$F70-SUM($I70:AC70)))),IF($E70=1,$F70-$I70,$H70)*INDEX(Rates!$C$2:$AP$60,MATCH($B70,Rates!$A$2:$A$60,0),22)))</f>
      </c>
      <c r="AE70" s="2">
        <f>IF($B70="",0,IF($D70=1,IF(23&lt;=$C70,MIN(IF($E70=1,$F70-$I70,$H70)*INDEX(Rates!$C$2:$AP$60,MATCH($B70,Rates!$A$2:$A$60,0),23),Limits!$B$9*Assets!$S70),MIN(Limits!$B$9*Assets!$S70,MAX(0,$F70-SUM($I70:AD70)))),IF($E70=1,$F70-$I70,$H70)*INDEX(Rates!$C$2:$AP$60,MATCH($B70,Rates!$A$2:$A$60,0),23)))</f>
      </c>
      <c r="AF70" s="2">
        <f>IF($B70="",0,IF($D70=1,IF(24&lt;=$C70,MIN(IF($E70=1,$F70-$I70,$H70)*INDEX(Rates!$C$2:$AP$60,MATCH($B70,Rates!$A$2:$A$60,0),24),Limits!$B$9*Assets!$S70),MIN(Limits!$B$9*Assets!$S70,MAX(0,$F70-SUM($I70:AE70)))),IF($E70=1,$F70-$I70,$H70)*INDEX(Rates!$C$2:$AP$60,MATCH($B70,Rates!$A$2:$A$60,0),24)))</f>
      </c>
      <c r="AG70" s="2">
        <f>IF($B70="",0,IF($D70=1,IF(25&lt;=$C70,MIN(IF($E70=1,$F70-$I70,$H70)*INDEX(Rates!$C$2:$AP$60,MATCH($B70,Rates!$A$2:$A$60,0),25),Limits!$B$9*Assets!$S70),MIN(Limits!$B$9*Assets!$S70,MAX(0,$F70-SUM($I70:AF70)))),IF($E70=1,$F70-$I70,$H70)*INDEX(Rates!$C$2:$AP$60,MATCH($B70,Rates!$A$2:$A$60,0),25)))</f>
      </c>
      <c r="AH70" s="2">
        <f>IF($B70="",0,IF($D70=1,IF(26&lt;=$C70,MIN(IF($E70=1,$F70-$I70,$H70)*INDEX(Rates!$C$2:$AP$60,MATCH($B70,Rates!$A$2:$A$60,0),26),Limits!$B$9*Assets!$S70),MIN(Limits!$B$9*Assets!$S70,MAX(0,$F70-SUM($I70:AG70)))),IF($E70=1,$F70-$I70,$H70)*INDEX(Rates!$C$2:$AP$60,MATCH($B70,Rates!$A$2:$A$60,0),26)))</f>
      </c>
      <c r="AI70" s="2">
        <f>IF($B70="",0,IF($D70=1,IF(27&lt;=$C70,MIN(IF($E70=1,$F70-$I70,$H70)*INDEX(Rates!$C$2:$AP$60,MATCH($B70,Rates!$A$2:$A$60,0),27),Limits!$B$9*Assets!$S70),MIN(Limits!$B$9*Assets!$S70,MAX(0,$F70-SUM($I70:AH70)))),IF($E70=1,$F70-$I70,$H70)*INDEX(Rates!$C$2:$AP$60,MATCH($B70,Rates!$A$2:$A$60,0),27)))</f>
      </c>
      <c r="AJ70" s="2">
        <f>IF($B70="",0,IF($D70=1,IF(28&lt;=$C70,MIN(IF($E70=1,$F70-$I70,$H70)*INDEX(Rates!$C$2:$AP$60,MATCH($B70,Rates!$A$2:$A$60,0),28),Limits!$B$9*Assets!$S70),MIN(Limits!$B$9*Assets!$S70,MAX(0,$F70-SUM($I70:AI70)))),IF($E70=1,$F70-$I70,$H70)*INDEX(Rates!$C$2:$AP$60,MATCH($B70,Rates!$A$2:$A$60,0),28)))</f>
      </c>
      <c r="AK70" s="2">
        <f>IF($B70="",0,IF($D70=1,IF(29&lt;=$C70,MIN(IF($E70=1,$F70-$I70,$H70)*INDEX(Rates!$C$2:$AP$60,MATCH($B70,Rates!$A$2:$A$60,0),29),Limits!$B$9*Assets!$S70),MIN(Limits!$B$9*Assets!$S70,MAX(0,$F70-SUM($I70:AJ70)))),IF($E70=1,$F70-$I70,$H70)*INDEX(Rates!$C$2:$AP$60,MATCH($B70,Rates!$A$2:$A$60,0),29)))</f>
      </c>
      <c r="AL70" s="2">
        <f>IF($B70="",0,IF($D70=1,IF(30&lt;=$C70,MIN(IF($E70=1,$F70-$I70,$H70)*INDEX(Rates!$C$2:$AP$60,MATCH($B70,Rates!$A$2:$A$60,0),30),Limits!$B$9*Assets!$S70),MIN(Limits!$B$9*Assets!$S70,MAX(0,$F70-SUM($I70:AK70)))),IF($E70=1,$F70-$I70,$H70)*INDEX(Rates!$C$2:$AP$60,MATCH($B70,Rates!$A$2:$A$60,0),30)))</f>
      </c>
      <c r="AM70" s="2">
        <f>IF($B70="",0,IF($D70=1,IF(31&lt;=$C70,MIN(IF($E70=1,$F70-$I70,$H70)*INDEX(Rates!$C$2:$AP$60,MATCH($B70,Rates!$A$2:$A$60,0),31),Limits!$B$9*Assets!$S70),MIN(Limits!$B$9*Assets!$S70,MAX(0,$F70-SUM($I70:AL70)))),IF($E70=1,$F70-$I70,$H70)*INDEX(Rates!$C$2:$AP$60,MATCH($B70,Rates!$A$2:$A$60,0),31)))</f>
      </c>
      <c r="AN70" s="2">
        <f>IF($B70="",0,IF($D70=1,IF(32&lt;=$C70,MIN(IF($E70=1,$F70-$I70,$H70)*INDEX(Rates!$C$2:$AP$60,MATCH($B70,Rates!$A$2:$A$60,0),32),Limits!$B$9*Assets!$S70),MIN(Limits!$B$9*Assets!$S70,MAX(0,$F70-SUM($I70:AM70)))),IF($E70=1,$F70-$I70,$H70)*INDEX(Rates!$C$2:$AP$60,MATCH($B70,Rates!$A$2:$A$60,0),32)))</f>
      </c>
      <c r="AO70" s="2">
        <f>IF($B70="",0,IF($D70=1,IF(33&lt;=$C70,MIN(IF($E70=1,$F70-$I70,$H70)*INDEX(Rates!$C$2:$AP$60,MATCH($B70,Rates!$A$2:$A$60,0),33),Limits!$B$9*Assets!$S70),MIN(Limits!$B$9*Assets!$S70,MAX(0,$F70-SUM($I70:AN70)))),IF($E70=1,$F70-$I70,$H70)*INDEX(Rates!$C$2:$AP$60,MATCH($B70,Rates!$A$2:$A$60,0),33)))</f>
      </c>
      <c r="AP70" s="2">
        <f>IF($B70="",0,IF($D70=1,IF(34&lt;=$C70,MIN(IF($E70=1,$F70-$I70,$H70)*INDEX(Rates!$C$2:$AP$60,MATCH($B70,Rates!$A$2:$A$60,0),34),Limits!$B$9*Assets!$S70),MIN(Limits!$B$9*Assets!$S70,MAX(0,$F70-SUM($I70:AO70)))),IF($E70=1,$F70-$I70,$H70)*INDEX(Rates!$C$2:$AP$60,MATCH($B70,Rates!$A$2:$A$60,0),34)))</f>
      </c>
      <c r="AQ70" s="2">
        <f>IF($B70="",0,IF($D70=1,IF(35&lt;=$C70,MIN(IF($E70=1,$F70-$I70,$H70)*INDEX(Rates!$C$2:$AP$60,MATCH($B70,Rates!$A$2:$A$60,0),35),Limits!$B$9*Assets!$S70),MIN(Limits!$B$9*Assets!$S70,MAX(0,$F70-SUM($I70:AP70)))),IF($E70=1,$F70-$I70,$H70)*INDEX(Rates!$C$2:$AP$60,MATCH($B70,Rates!$A$2:$A$60,0),35)))</f>
      </c>
      <c r="AR70" s="2">
        <f>IF($B70="",0,IF($D70=1,IF(36&lt;=$C70,MIN(IF($E70=1,$F70-$I70,$H70)*INDEX(Rates!$C$2:$AP$60,MATCH($B70,Rates!$A$2:$A$60,0),36),Limits!$B$9*Assets!$S70),MIN(Limits!$B$9*Assets!$S70,MAX(0,$F70-SUM($I70:AQ70)))),IF($E70=1,$F70-$I70,$H70)*INDEX(Rates!$C$2:$AP$60,MATCH($B70,Rates!$A$2:$A$60,0),36)))</f>
      </c>
      <c r="AS70" s="2">
        <f>IF($B70="",0,IF($D70=1,IF(37&lt;=$C70,MIN(IF($E70=1,$F70-$I70,$H70)*INDEX(Rates!$C$2:$AP$60,MATCH($B70,Rates!$A$2:$A$60,0),37),Limits!$B$9*Assets!$S70),MIN(Limits!$B$9*Assets!$S70,MAX(0,$F70-SUM($I70:AR70)))),IF($E70=1,$F70-$I70,$H70)*INDEX(Rates!$C$2:$AP$60,MATCH($B70,Rates!$A$2:$A$60,0),37)))</f>
      </c>
      <c r="AT70" s="2">
        <f>IF($B70="",0,IF($D70=1,IF(38&lt;=$C70,MIN(IF($E70=1,$F70-$I70,$H70)*INDEX(Rates!$C$2:$AP$60,MATCH($B70,Rates!$A$2:$A$60,0),38),Limits!$B$9*Assets!$S70),MIN(Limits!$B$9*Assets!$S70,MAX(0,$F70-SUM($I70:AS70)))),IF($E70=1,$F70-$I70,$H70)*INDEX(Rates!$C$2:$AP$60,MATCH($B70,Rates!$A$2:$A$60,0),38)))</f>
      </c>
      <c r="AU70" s="2">
        <f>IF($B70="",0,IF($D70=1,IF(39&lt;=$C70,MIN(IF($E70=1,$F70-$I70,$H70)*INDEX(Rates!$C$2:$AP$60,MATCH($B70,Rates!$A$2:$A$60,0),39),Limits!$B$9*Assets!$S70),MIN(Limits!$B$9*Assets!$S70,MAX(0,$F70-SUM($I70:AT70)))),IF($E70=1,$F70-$I70,$H70)*INDEX(Rates!$C$2:$AP$60,MATCH($B70,Rates!$A$2:$A$60,0),39)))</f>
      </c>
      <c r="AV70" s="2">
        <f>IF($B70="",0,IF($D70=1,IF(40&lt;=$C70,MIN(IF($E70=1,$F70-$I70,$H70)*INDEX(Rates!$C$2:$AP$60,MATCH($B70,Rates!$A$2:$A$60,0),40),Limits!$B$9*Assets!$S70),MIN(Limits!$B$9*Assets!$S70,MAX(0,$F70-SUM($I70:AU70)))),IF($E70=1,$F70-$I70,$H70)*INDEX(Rates!$C$2:$AP$60,MATCH($B70,Rates!$A$2:$A$60,0),40)))</f>
      </c>
    </row>
    <row r="71" spans="1:48" x14ac:dyDescent="0.25">
      <c r="A71">
        <f>IF(Assets!A71="","",Assets!A71)</f>
      </c>
      <c r="B71">
        <f>Assets!AD71</f>
      </c>
      <c r="C71">
        <f>IF(B71="",0,INDEX(Rates!$B$2:$B$60,MATCH(B71,Rates!$A$2:$A$60,0)))</f>
      </c>
      <c r="D71">
        <f>Assets!X71</f>
      </c>
      <c r="E71">
        <f>IF(AND(D71=1,Assets!J71=1,Assets!K71=0),1,0)</f>
      </c>
      <c r="F71">
        <f>Assets!T71</f>
      </c>
      <c r="G71">
        <f>Assets!AF71+Assets!L71</f>
      </c>
      <c r="H71">
        <f>Assets!M71</f>
      </c>
      <c r="I71" s="2">
        <f>IF($B71="",0,IF($D71=1,IF(1&lt;=$C71,MIN($G71+$H71*INDEX(Rates!$C$2:$AP$60,MATCH($B71,Rates!$A$2:$A$60,0),1),Assets!$Z71),MIN($G71+$H71*INDEX(Rates!$C$2:$AP$60,MATCH($B71,Rates!$A$2:$A$60,0),1),Assets!$Z71)),$G71+$H71*INDEX(Rates!$C$2:$AP$60,MATCH($B71,Rates!$A$2:$A$60,0),1)))</f>
      </c>
      <c r="J71" s="2">
        <f>IF($B71="",0,IF($D71=1,IF(2&lt;=$C71,MIN(IF($E71=1,$F71-$I71,$H71)*INDEX(Rates!$C$2:$AP$60,MATCH($B71,Rates!$A$2:$A$60,0),2),Limits!$B$7*Assets!$S71),MIN(Limits!$B$9*Assets!$S71,MAX(0,$F71-SUM($I71:I71)))),IF($E71=1,$F71-$I71,$H71)*INDEX(Rates!$C$2:$AP$60,MATCH($B71,Rates!$A$2:$A$60,0),2)))</f>
      </c>
      <c r="K71" s="2">
        <f>IF($B71="",0,IF($D71=1,IF(3&lt;=$C71,MIN(IF($E71=1,$F71-$I71,$H71)*INDEX(Rates!$C$2:$AP$60,MATCH($B71,Rates!$A$2:$A$60,0),3),Limits!$B$8*Assets!$S71),MIN(Limits!$B$9*Assets!$S71,MAX(0,$F71-SUM($I71:J71)))),IF($E71=1,$F71-$I71,$H71)*INDEX(Rates!$C$2:$AP$60,MATCH($B71,Rates!$A$2:$A$60,0),3)))</f>
      </c>
      <c r="L71" s="2">
        <f>IF($B71="",0,IF($D71=1,IF(4&lt;=$C71,MIN(IF($E71=1,$F71-$I71,$H71)*INDEX(Rates!$C$2:$AP$60,MATCH($B71,Rates!$A$2:$A$60,0),4),Limits!$B$9*Assets!$S71),MIN(Limits!$B$9*Assets!$S71,MAX(0,$F71-SUM($I71:K71)))),IF($E71=1,$F71-$I71,$H71)*INDEX(Rates!$C$2:$AP$60,MATCH($B71,Rates!$A$2:$A$60,0),4)))</f>
      </c>
      <c r="M71" s="2">
        <f>IF($B71="",0,IF($D71=1,IF(5&lt;=$C71,MIN(IF($E71=1,$F71-$I71,$H71)*INDEX(Rates!$C$2:$AP$60,MATCH($B71,Rates!$A$2:$A$60,0),5),Limits!$B$9*Assets!$S71),MIN(Limits!$B$9*Assets!$S71,MAX(0,$F71-SUM($I71:L71)))),IF($E71=1,$F71-$I71,$H71)*INDEX(Rates!$C$2:$AP$60,MATCH($B71,Rates!$A$2:$A$60,0),5)))</f>
      </c>
      <c r="N71" s="2">
        <f>IF($B71="",0,IF($D71=1,IF(6&lt;=$C71,MIN(IF($E71=1,$F71-$I71,$H71)*INDEX(Rates!$C$2:$AP$60,MATCH($B71,Rates!$A$2:$A$60,0),6),Limits!$B$9*Assets!$S71),MIN(Limits!$B$9*Assets!$S71,MAX(0,$F71-SUM($I71:M71)))),IF($E71=1,$F71-$I71,$H71)*INDEX(Rates!$C$2:$AP$60,MATCH($B71,Rates!$A$2:$A$60,0),6)))</f>
      </c>
      <c r="O71" s="2">
        <f>IF($B71="",0,IF($D71=1,IF(7&lt;=$C71,MIN(IF($E71=1,$F71-$I71,$H71)*INDEX(Rates!$C$2:$AP$60,MATCH($B71,Rates!$A$2:$A$60,0),7),Limits!$B$9*Assets!$S71),MIN(Limits!$B$9*Assets!$S71,MAX(0,$F71-SUM($I71:N71)))),IF($E71=1,$F71-$I71,$H71)*INDEX(Rates!$C$2:$AP$60,MATCH($B71,Rates!$A$2:$A$60,0),7)))</f>
      </c>
      <c r="P71" s="2">
        <f>IF($B71="",0,IF($D71=1,IF(8&lt;=$C71,MIN(IF($E71=1,$F71-$I71,$H71)*INDEX(Rates!$C$2:$AP$60,MATCH($B71,Rates!$A$2:$A$60,0),8),Limits!$B$9*Assets!$S71),MIN(Limits!$B$9*Assets!$S71,MAX(0,$F71-SUM($I71:O71)))),IF($E71=1,$F71-$I71,$H71)*INDEX(Rates!$C$2:$AP$60,MATCH($B71,Rates!$A$2:$A$60,0),8)))</f>
      </c>
      <c r="Q71" s="2">
        <f>IF($B71="",0,IF($D71=1,IF(9&lt;=$C71,MIN(IF($E71=1,$F71-$I71,$H71)*INDEX(Rates!$C$2:$AP$60,MATCH($B71,Rates!$A$2:$A$60,0),9),Limits!$B$9*Assets!$S71),MIN(Limits!$B$9*Assets!$S71,MAX(0,$F71-SUM($I71:P71)))),IF($E71=1,$F71-$I71,$H71)*INDEX(Rates!$C$2:$AP$60,MATCH($B71,Rates!$A$2:$A$60,0),9)))</f>
      </c>
      <c r="R71" s="2">
        <f>IF($B71="",0,IF($D71=1,IF(10&lt;=$C71,MIN(IF($E71=1,$F71-$I71,$H71)*INDEX(Rates!$C$2:$AP$60,MATCH($B71,Rates!$A$2:$A$60,0),10),Limits!$B$9*Assets!$S71),MIN(Limits!$B$9*Assets!$S71,MAX(0,$F71-SUM($I71:Q71)))),IF($E71=1,$F71-$I71,$H71)*INDEX(Rates!$C$2:$AP$60,MATCH($B71,Rates!$A$2:$A$60,0),10)))</f>
      </c>
      <c r="S71" s="2">
        <f>IF($B71="",0,IF($D71=1,IF(11&lt;=$C71,MIN(IF($E71=1,$F71-$I71,$H71)*INDEX(Rates!$C$2:$AP$60,MATCH($B71,Rates!$A$2:$A$60,0),11),Limits!$B$9*Assets!$S71),MIN(Limits!$B$9*Assets!$S71,MAX(0,$F71-SUM($I71:R71)))),IF($E71=1,$F71-$I71,$H71)*INDEX(Rates!$C$2:$AP$60,MATCH($B71,Rates!$A$2:$A$60,0),11)))</f>
      </c>
      <c r="T71" s="2">
        <f>IF($B71="",0,IF($D71=1,IF(12&lt;=$C71,MIN(IF($E71=1,$F71-$I71,$H71)*INDEX(Rates!$C$2:$AP$60,MATCH($B71,Rates!$A$2:$A$60,0),12),Limits!$B$9*Assets!$S71),MIN(Limits!$B$9*Assets!$S71,MAX(0,$F71-SUM($I71:S71)))),IF($E71=1,$F71-$I71,$H71)*INDEX(Rates!$C$2:$AP$60,MATCH($B71,Rates!$A$2:$A$60,0),12)))</f>
      </c>
      <c r="U71" s="2">
        <f>IF($B71="",0,IF($D71=1,IF(13&lt;=$C71,MIN(IF($E71=1,$F71-$I71,$H71)*INDEX(Rates!$C$2:$AP$60,MATCH($B71,Rates!$A$2:$A$60,0),13),Limits!$B$9*Assets!$S71),MIN(Limits!$B$9*Assets!$S71,MAX(0,$F71-SUM($I71:T71)))),IF($E71=1,$F71-$I71,$H71)*INDEX(Rates!$C$2:$AP$60,MATCH($B71,Rates!$A$2:$A$60,0),13)))</f>
      </c>
      <c r="V71" s="2">
        <f>IF($B71="",0,IF($D71=1,IF(14&lt;=$C71,MIN(IF($E71=1,$F71-$I71,$H71)*INDEX(Rates!$C$2:$AP$60,MATCH($B71,Rates!$A$2:$A$60,0),14),Limits!$B$9*Assets!$S71),MIN(Limits!$B$9*Assets!$S71,MAX(0,$F71-SUM($I71:U71)))),IF($E71=1,$F71-$I71,$H71)*INDEX(Rates!$C$2:$AP$60,MATCH($B71,Rates!$A$2:$A$60,0),14)))</f>
      </c>
      <c r="W71" s="2">
        <f>IF($B71="",0,IF($D71=1,IF(15&lt;=$C71,MIN(IF($E71=1,$F71-$I71,$H71)*INDEX(Rates!$C$2:$AP$60,MATCH($B71,Rates!$A$2:$A$60,0),15),Limits!$B$9*Assets!$S71),MIN(Limits!$B$9*Assets!$S71,MAX(0,$F71-SUM($I71:V71)))),IF($E71=1,$F71-$I71,$H71)*INDEX(Rates!$C$2:$AP$60,MATCH($B71,Rates!$A$2:$A$60,0),15)))</f>
      </c>
      <c r="X71" s="2">
        <f>IF($B71="",0,IF($D71=1,IF(16&lt;=$C71,MIN(IF($E71=1,$F71-$I71,$H71)*INDEX(Rates!$C$2:$AP$60,MATCH($B71,Rates!$A$2:$A$60,0),16),Limits!$B$9*Assets!$S71),MIN(Limits!$B$9*Assets!$S71,MAX(0,$F71-SUM($I71:W71)))),IF($E71=1,$F71-$I71,$H71)*INDEX(Rates!$C$2:$AP$60,MATCH($B71,Rates!$A$2:$A$60,0),16)))</f>
      </c>
      <c r="Y71" s="2">
        <f>IF($B71="",0,IF($D71=1,IF(17&lt;=$C71,MIN(IF($E71=1,$F71-$I71,$H71)*INDEX(Rates!$C$2:$AP$60,MATCH($B71,Rates!$A$2:$A$60,0),17),Limits!$B$9*Assets!$S71),MIN(Limits!$B$9*Assets!$S71,MAX(0,$F71-SUM($I71:X71)))),IF($E71=1,$F71-$I71,$H71)*INDEX(Rates!$C$2:$AP$60,MATCH($B71,Rates!$A$2:$A$60,0),17)))</f>
      </c>
      <c r="Z71" s="2">
        <f>IF($B71="",0,IF($D71=1,IF(18&lt;=$C71,MIN(IF($E71=1,$F71-$I71,$H71)*INDEX(Rates!$C$2:$AP$60,MATCH($B71,Rates!$A$2:$A$60,0),18),Limits!$B$9*Assets!$S71),MIN(Limits!$B$9*Assets!$S71,MAX(0,$F71-SUM($I71:Y71)))),IF($E71=1,$F71-$I71,$H71)*INDEX(Rates!$C$2:$AP$60,MATCH($B71,Rates!$A$2:$A$60,0),18)))</f>
      </c>
      <c r="AA71" s="2">
        <f>IF($B71="",0,IF($D71=1,IF(19&lt;=$C71,MIN(IF($E71=1,$F71-$I71,$H71)*INDEX(Rates!$C$2:$AP$60,MATCH($B71,Rates!$A$2:$A$60,0),19),Limits!$B$9*Assets!$S71),MIN(Limits!$B$9*Assets!$S71,MAX(0,$F71-SUM($I71:Z71)))),IF($E71=1,$F71-$I71,$H71)*INDEX(Rates!$C$2:$AP$60,MATCH($B71,Rates!$A$2:$A$60,0),19)))</f>
      </c>
      <c r="AB71" s="2">
        <f>IF($B71="",0,IF($D71=1,IF(20&lt;=$C71,MIN(IF($E71=1,$F71-$I71,$H71)*INDEX(Rates!$C$2:$AP$60,MATCH($B71,Rates!$A$2:$A$60,0),20),Limits!$B$9*Assets!$S71),MIN(Limits!$B$9*Assets!$S71,MAX(0,$F71-SUM($I71:AA71)))),IF($E71=1,$F71-$I71,$H71)*INDEX(Rates!$C$2:$AP$60,MATCH($B71,Rates!$A$2:$A$60,0),20)))</f>
      </c>
      <c r="AC71" s="2">
        <f>IF($B71="",0,IF($D71=1,IF(21&lt;=$C71,MIN(IF($E71=1,$F71-$I71,$H71)*INDEX(Rates!$C$2:$AP$60,MATCH($B71,Rates!$A$2:$A$60,0),21),Limits!$B$9*Assets!$S71),MIN(Limits!$B$9*Assets!$S71,MAX(0,$F71-SUM($I71:AB71)))),IF($E71=1,$F71-$I71,$H71)*INDEX(Rates!$C$2:$AP$60,MATCH($B71,Rates!$A$2:$A$60,0),21)))</f>
      </c>
      <c r="AD71" s="2">
        <f>IF($B71="",0,IF($D71=1,IF(22&lt;=$C71,MIN(IF($E71=1,$F71-$I71,$H71)*INDEX(Rates!$C$2:$AP$60,MATCH($B71,Rates!$A$2:$A$60,0),22),Limits!$B$9*Assets!$S71),MIN(Limits!$B$9*Assets!$S71,MAX(0,$F71-SUM($I71:AC71)))),IF($E71=1,$F71-$I71,$H71)*INDEX(Rates!$C$2:$AP$60,MATCH($B71,Rates!$A$2:$A$60,0),22)))</f>
      </c>
      <c r="AE71" s="2">
        <f>IF($B71="",0,IF($D71=1,IF(23&lt;=$C71,MIN(IF($E71=1,$F71-$I71,$H71)*INDEX(Rates!$C$2:$AP$60,MATCH($B71,Rates!$A$2:$A$60,0),23),Limits!$B$9*Assets!$S71),MIN(Limits!$B$9*Assets!$S71,MAX(0,$F71-SUM($I71:AD71)))),IF($E71=1,$F71-$I71,$H71)*INDEX(Rates!$C$2:$AP$60,MATCH($B71,Rates!$A$2:$A$60,0),23)))</f>
      </c>
      <c r="AF71" s="2">
        <f>IF($B71="",0,IF($D71=1,IF(24&lt;=$C71,MIN(IF($E71=1,$F71-$I71,$H71)*INDEX(Rates!$C$2:$AP$60,MATCH($B71,Rates!$A$2:$A$60,0),24),Limits!$B$9*Assets!$S71),MIN(Limits!$B$9*Assets!$S71,MAX(0,$F71-SUM($I71:AE71)))),IF($E71=1,$F71-$I71,$H71)*INDEX(Rates!$C$2:$AP$60,MATCH($B71,Rates!$A$2:$A$60,0),24)))</f>
      </c>
      <c r="AG71" s="2">
        <f>IF($B71="",0,IF($D71=1,IF(25&lt;=$C71,MIN(IF($E71=1,$F71-$I71,$H71)*INDEX(Rates!$C$2:$AP$60,MATCH($B71,Rates!$A$2:$A$60,0),25),Limits!$B$9*Assets!$S71),MIN(Limits!$B$9*Assets!$S71,MAX(0,$F71-SUM($I71:AF71)))),IF($E71=1,$F71-$I71,$H71)*INDEX(Rates!$C$2:$AP$60,MATCH($B71,Rates!$A$2:$A$60,0),25)))</f>
      </c>
      <c r="AH71" s="2">
        <f>IF($B71="",0,IF($D71=1,IF(26&lt;=$C71,MIN(IF($E71=1,$F71-$I71,$H71)*INDEX(Rates!$C$2:$AP$60,MATCH($B71,Rates!$A$2:$A$60,0),26),Limits!$B$9*Assets!$S71),MIN(Limits!$B$9*Assets!$S71,MAX(0,$F71-SUM($I71:AG71)))),IF($E71=1,$F71-$I71,$H71)*INDEX(Rates!$C$2:$AP$60,MATCH($B71,Rates!$A$2:$A$60,0),26)))</f>
      </c>
      <c r="AI71" s="2">
        <f>IF($B71="",0,IF($D71=1,IF(27&lt;=$C71,MIN(IF($E71=1,$F71-$I71,$H71)*INDEX(Rates!$C$2:$AP$60,MATCH($B71,Rates!$A$2:$A$60,0),27),Limits!$B$9*Assets!$S71),MIN(Limits!$B$9*Assets!$S71,MAX(0,$F71-SUM($I71:AH71)))),IF($E71=1,$F71-$I71,$H71)*INDEX(Rates!$C$2:$AP$60,MATCH($B71,Rates!$A$2:$A$60,0),27)))</f>
      </c>
      <c r="AJ71" s="2">
        <f>IF($B71="",0,IF($D71=1,IF(28&lt;=$C71,MIN(IF($E71=1,$F71-$I71,$H71)*INDEX(Rates!$C$2:$AP$60,MATCH($B71,Rates!$A$2:$A$60,0),28),Limits!$B$9*Assets!$S71),MIN(Limits!$B$9*Assets!$S71,MAX(0,$F71-SUM($I71:AI71)))),IF($E71=1,$F71-$I71,$H71)*INDEX(Rates!$C$2:$AP$60,MATCH($B71,Rates!$A$2:$A$60,0),28)))</f>
      </c>
      <c r="AK71" s="2">
        <f>IF($B71="",0,IF($D71=1,IF(29&lt;=$C71,MIN(IF($E71=1,$F71-$I71,$H71)*INDEX(Rates!$C$2:$AP$60,MATCH($B71,Rates!$A$2:$A$60,0),29),Limits!$B$9*Assets!$S71),MIN(Limits!$B$9*Assets!$S71,MAX(0,$F71-SUM($I71:AJ71)))),IF($E71=1,$F71-$I71,$H71)*INDEX(Rates!$C$2:$AP$60,MATCH($B71,Rates!$A$2:$A$60,0),29)))</f>
      </c>
      <c r="AL71" s="2">
        <f>IF($B71="",0,IF($D71=1,IF(30&lt;=$C71,MIN(IF($E71=1,$F71-$I71,$H71)*INDEX(Rates!$C$2:$AP$60,MATCH($B71,Rates!$A$2:$A$60,0),30),Limits!$B$9*Assets!$S71),MIN(Limits!$B$9*Assets!$S71,MAX(0,$F71-SUM($I71:AK71)))),IF($E71=1,$F71-$I71,$H71)*INDEX(Rates!$C$2:$AP$60,MATCH($B71,Rates!$A$2:$A$60,0),30)))</f>
      </c>
      <c r="AM71" s="2">
        <f>IF($B71="",0,IF($D71=1,IF(31&lt;=$C71,MIN(IF($E71=1,$F71-$I71,$H71)*INDEX(Rates!$C$2:$AP$60,MATCH($B71,Rates!$A$2:$A$60,0),31),Limits!$B$9*Assets!$S71),MIN(Limits!$B$9*Assets!$S71,MAX(0,$F71-SUM($I71:AL71)))),IF($E71=1,$F71-$I71,$H71)*INDEX(Rates!$C$2:$AP$60,MATCH($B71,Rates!$A$2:$A$60,0),31)))</f>
      </c>
      <c r="AN71" s="2">
        <f>IF($B71="",0,IF($D71=1,IF(32&lt;=$C71,MIN(IF($E71=1,$F71-$I71,$H71)*INDEX(Rates!$C$2:$AP$60,MATCH($B71,Rates!$A$2:$A$60,0),32),Limits!$B$9*Assets!$S71),MIN(Limits!$B$9*Assets!$S71,MAX(0,$F71-SUM($I71:AM71)))),IF($E71=1,$F71-$I71,$H71)*INDEX(Rates!$C$2:$AP$60,MATCH($B71,Rates!$A$2:$A$60,0),32)))</f>
      </c>
      <c r="AO71" s="2">
        <f>IF($B71="",0,IF($D71=1,IF(33&lt;=$C71,MIN(IF($E71=1,$F71-$I71,$H71)*INDEX(Rates!$C$2:$AP$60,MATCH($B71,Rates!$A$2:$A$60,0),33),Limits!$B$9*Assets!$S71),MIN(Limits!$B$9*Assets!$S71,MAX(0,$F71-SUM($I71:AN71)))),IF($E71=1,$F71-$I71,$H71)*INDEX(Rates!$C$2:$AP$60,MATCH($B71,Rates!$A$2:$A$60,0),33)))</f>
      </c>
      <c r="AP71" s="2">
        <f>IF($B71="",0,IF($D71=1,IF(34&lt;=$C71,MIN(IF($E71=1,$F71-$I71,$H71)*INDEX(Rates!$C$2:$AP$60,MATCH($B71,Rates!$A$2:$A$60,0),34),Limits!$B$9*Assets!$S71),MIN(Limits!$B$9*Assets!$S71,MAX(0,$F71-SUM($I71:AO71)))),IF($E71=1,$F71-$I71,$H71)*INDEX(Rates!$C$2:$AP$60,MATCH($B71,Rates!$A$2:$A$60,0),34)))</f>
      </c>
      <c r="AQ71" s="2">
        <f>IF($B71="",0,IF($D71=1,IF(35&lt;=$C71,MIN(IF($E71=1,$F71-$I71,$H71)*INDEX(Rates!$C$2:$AP$60,MATCH($B71,Rates!$A$2:$A$60,0),35),Limits!$B$9*Assets!$S71),MIN(Limits!$B$9*Assets!$S71,MAX(0,$F71-SUM($I71:AP71)))),IF($E71=1,$F71-$I71,$H71)*INDEX(Rates!$C$2:$AP$60,MATCH($B71,Rates!$A$2:$A$60,0),35)))</f>
      </c>
      <c r="AR71" s="2">
        <f>IF($B71="",0,IF($D71=1,IF(36&lt;=$C71,MIN(IF($E71=1,$F71-$I71,$H71)*INDEX(Rates!$C$2:$AP$60,MATCH($B71,Rates!$A$2:$A$60,0),36),Limits!$B$9*Assets!$S71),MIN(Limits!$B$9*Assets!$S71,MAX(0,$F71-SUM($I71:AQ71)))),IF($E71=1,$F71-$I71,$H71)*INDEX(Rates!$C$2:$AP$60,MATCH($B71,Rates!$A$2:$A$60,0),36)))</f>
      </c>
      <c r="AS71" s="2">
        <f>IF($B71="",0,IF($D71=1,IF(37&lt;=$C71,MIN(IF($E71=1,$F71-$I71,$H71)*INDEX(Rates!$C$2:$AP$60,MATCH($B71,Rates!$A$2:$A$60,0),37),Limits!$B$9*Assets!$S71),MIN(Limits!$B$9*Assets!$S71,MAX(0,$F71-SUM($I71:AR71)))),IF($E71=1,$F71-$I71,$H71)*INDEX(Rates!$C$2:$AP$60,MATCH($B71,Rates!$A$2:$A$60,0),37)))</f>
      </c>
      <c r="AT71" s="2">
        <f>IF($B71="",0,IF($D71=1,IF(38&lt;=$C71,MIN(IF($E71=1,$F71-$I71,$H71)*INDEX(Rates!$C$2:$AP$60,MATCH($B71,Rates!$A$2:$A$60,0),38),Limits!$B$9*Assets!$S71),MIN(Limits!$B$9*Assets!$S71,MAX(0,$F71-SUM($I71:AS71)))),IF($E71=1,$F71-$I71,$H71)*INDEX(Rates!$C$2:$AP$60,MATCH($B71,Rates!$A$2:$A$60,0),38)))</f>
      </c>
      <c r="AU71" s="2">
        <f>IF($B71="",0,IF($D71=1,IF(39&lt;=$C71,MIN(IF($E71=1,$F71-$I71,$H71)*INDEX(Rates!$C$2:$AP$60,MATCH($B71,Rates!$A$2:$A$60,0),39),Limits!$B$9*Assets!$S71),MIN(Limits!$B$9*Assets!$S71,MAX(0,$F71-SUM($I71:AT71)))),IF($E71=1,$F71-$I71,$H71)*INDEX(Rates!$C$2:$AP$60,MATCH($B71,Rates!$A$2:$A$60,0),39)))</f>
      </c>
      <c r="AV71" s="2">
        <f>IF($B71="",0,IF($D71=1,IF(40&lt;=$C71,MIN(IF($E71=1,$F71-$I71,$H71)*INDEX(Rates!$C$2:$AP$60,MATCH($B71,Rates!$A$2:$A$60,0),40),Limits!$B$9*Assets!$S71),MIN(Limits!$B$9*Assets!$S71,MAX(0,$F71-SUM($I71:AU71)))),IF($E71=1,$F71-$I71,$H71)*INDEX(Rates!$C$2:$AP$60,MATCH($B71,Rates!$A$2:$A$60,0),40)))</f>
      </c>
    </row>
    <row r="72" spans="1:48" x14ac:dyDescent="0.25">
      <c r="A72">
        <f>IF(Assets!A72="","",Assets!A72)</f>
      </c>
      <c r="B72">
        <f>Assets!AD72</f>
      </c>
      <c r="C72">
        <f>IF(B72="",0,INDEX(Rates!$B$2:$B$60,MATCH(B72,Rates!$A$2:$A$60,0)))</f>
      </c>
      <c r="D72">
        <f>Assets!X72</f>
      </c>
      <c r="E72">
        <f>IF(AND(D72=1,Assets!J72=1,Assets!K72=0),1,0)</f>
      </c>
      <c r="F72">
        <f>Assets!T72</f>
      </c>
      <c r="G72">
        <f>Assets!AF72+Assets!L72</f>
      </c>
      <c r="H72">
        <f>Assets!M72</f>
      </c>
      <c r="I72" s="2">
        <f>IF($B72="",0,IF($D72=1,IF(1&lt;=$C72,MIN($G72+$H72*INDEX(Rates!$C$2:$AP$60,MATCH($B72,Rates!$A$2:$A$60,0),1),Assets!$Z72),MIN($G72+$H72*INDEX(Rates!$C$2:$AP$60,MATCH($B72,Rates!$A$2:$A$60,0),1),Assets!$Z72)),$G72+$H72*INDEX(Rates!$C$2:$AP$60,MATCH($B72,Rates!$A$2:$A$60,0),1)))</f>
      </c>
      <c r="J72" s="2">
        <f>IF($B72="",0,IF($D72=1,IF(2&lt;=$C72,MIN(IF($E72=1,$F72-$I72,$H72)*INDEX(Rates!$C$2:$AP$60,MATCH($B72,Rates!$A$2:$A$60,0),2),Limits!$B$7*Assets!$S72),MIN(Limits!$B$9*Assets!$S72,MAX(0,$F72-SUM($I72:I72)))),IF($E72=1,$F72-$I72,$H72)*INDEX(Rates!$C$2:$AP$60,MATCH($B72,Rates!$A$2:$A$60,0),2)))</f>
      </c>
      <c r="K72" s="2">
        <f>IF($B72="",0,IF($D72=1,IF(3&lt;=$C72,MIN(IF($E72=1,$F72-$I72,$H72)*INDEX(Rates!$C$2:$AP$60,MATCH($B72,Rates!$A$2:$A$60,0),3),Limits!$B$8*Assets!$S72),MIN(Limits!$B$9*Assets!$S72,MAX(0,$F72-SUM($I72:J72)))),IF($E72=1,$F72-$I72,$H72)*INDEX(Rates!$C$2:$AP$60,MATCH($B72,Rates!$A$2:$A$60,0),3)))</f>
      </c>
      <c r="L72" s="2">
        <f>IF($B72="",0,IF($D72=1,IF(4&lt;=$C72,MIN(IF($E72=1,$F72-$I72,$H72)*INDEX(Rates!$C$2:$AP$60,MATCH($B72,Rates!$A$2:$A$60,0),4),Limits!$B$9*Assets!$S72),MIN(Limits!$B$9*Assets!$S72,MAX(0,$F72-SUM($I72:K72)))),IF($E72=1,$F72-$I72,$H72)*INDEX(Rates!$C$2:$AP$60,MATCH($B72,Rates!$A$2:$A$60,0),4)))</f>
      </c>
      <c r="M72" s="2">
        <f>IF($B72="",0,IF($D72=1,IF(5&lt;=$C72,MIN(IF($E72=1,$F72-$I72,$H72)*INDEX(Rates!$C$2:$AP$60,MATCH($B72,Rates!$A$2:$A$60,0),5),Limits!$B$9*Assets!$S72),MIN(Limits!$B$9*Assets!$S72,MAX(0,$F72-SUM($I72:L72)))),IF($E72=1,$F72-$I72,$H72)*INDEX(Rates!$C$2:$AP$60,MATCH($B72,Rates!$A$2:$A$60,0),5)))</f>
      </c>
      <c r="N72" s="2">
        <f>IF($B72="",0,IF($D72=1,IF(6&lt;=$C72,MIN(IF($E72=1,$F72-$I72,$H72)*INDEX(Rates!$C$2:$AP$60,MATCH($B72,Rates!$A$2:$A$60,0),6),Limits!$B$9*Assets!$S72),MIN(Limits!$B$9*Assets!$S72,MAX(0,$F72-SUM($I72:M72)))),IF($E72=1,$F72-$I72,$H72)*INDEX(Rates!$C$2:$AP$60,MATCH($B72,Rates!$A$2:$A$60,0),6)))</f>
      </c>
      <c r="O72" s="2">
        <f>IF($B72="",0,IF($D72=1,IF(7&lt;=$C72,MIN(IF($E72=1,$F72-$I72,$H72)*INDEX(Rates!$C$2:$AP$60,MATCH($B72,Rates!$A$2:$A$60,0),7),Limits!$B$9*Assets!$S72),MIN(Limits!$B$9*Assets!$S72,MAX(0,$F72-SUM($I72:N72)))),IF($E72=1,$F72-$I72,$H72)*INDEX(Rates!$C$2:$AP$60,MATCH($B72,Rates!$A$2:$A$60,0),7)))</f>
      </c>
      <c r="P72" s="2">
        <f>IF($B72="",0,IF($D72=1,IF(8&lt;=$C72,MIN(IF($E72=1,$F72-$I72,$H72)*INDEX(Rates!$C$2:$AP$60,MATCH($B72,Rates!$A$2:$A$60,0),8),Limits!$B$9*Assets!$S72),MIN(Limits!$B$9*Assets!$S72,MAX(0,$F72-SUM($I72:O72)))),IF($E72=1,$F72-$I72,$H72)*INDEX(Rates!$C$2:$AP$60,MATCH($B72,Rates!$A$2:$A$60,0),8)))</f>
      </c>
      <c r="Q72" s="2">
        <f>IF($B72="",0,IF($D72=1,IF(9&lt;=$C72,MIN(IF($E72=1,$F72-$I72,$H72)*INDEX(Rates!$C$2:$AP$60,MATCH($B72,Rates!$A$2:$A$60,0),9),Limits!$B$9*Assets!$S72),MIN(Limits!$B$9*Assets!$S72,MAX(0,$F72-SUM($I72:P72)))),IF($E72=1,$F72-$I72,$H72)*INDEX(Rates!$C$2:$AP$60,MATCH($B72,Rates!$A$2:$A$60,0),9)))</f>
      </c>
      <c r="R72" s="2">
        <f>IF($B72="",0,IF($D72=1,IF(10&lt;=$C72,MIN(IF($E72=1,$F72-$I72,$H72)*INDEX(Rates!$C$2:$AP$60,MATCH($B72,Rates!$A$2:$A$60,0),10),Limits!$B$9*Assets!$S72),MIN(Limits!$B$9*Assets!$S72,MAX(0,$F72-SUM($I72:Q72)))),IF($E72=1,$F72-$I72,$H72)*INDEX(Rates!$C$2:$AP$60,MATCH($B72,Rates!$A$2:$A$60,0),10)))</f>
      </c>
      <c r="S72" s="2">
        <f>IF($B72="",0,IF($D72=1,IF(11&lt;=$C72,MIN(IF($E72=1,$F72-$I72,$H72)*INDEX(Rates!$C$2:$AP$60,MATCH($B72,Rates!$A$2:$A$60,0),11),Limits!$B$9*Assets!$S72),MIN(Limits!$B$9*Assets!$S72,MAX(0,$F72-SUM($I72:R72)))),IF($E72=1,$F72-$I72,$H72)*INDEX(Rates!$C$2:$AP$60,MATCH($B72,Rates!$A$2:$A$60,0),11)))</f>
      </c>
      <c r="T72" s="2">
        <f>IF($B72="",0,IF($D72=1,IF(12&lt;=$C72,MIN(IF($E72=1,$F72-$I72,$H72)*INDEX(Rates!$C$2:$AP$60,MATCH($B72,Rates!$A$2:$A$60,0),12),Limits!$B$9*Assets!$S72),MIN(Limits!$B$9*Assets!$S72,MAX(0,$F72-SUM($I72:S72)))),IF($E72=1,$F72-$I72,$H72)*INDEX(Rates!$C$2:$AP$60,MATCH($B72,Rates!$A$2:$A$60,0),12)))</f>
      </c>
      <c r="U72" s="2">
        <f>IF($B72="",0,IF($D72=1,IF(13&lt;=$C72,MIN(IF($E72=1,$F72-$I72,$H72)*INDEX(Rates!$C$2:$AP$60,MATCH($B72,Rates!$A$2:$A$60,0),13),Limits!$B$9*Assets!$S72),MIN(Limits!$B$9*Assets!$S72,MAX(0,$F72-SUM($I72:T72)))),IF($E72=1,$F72-$I72,$H72)*INDEX(Rates!$C$2:$AP$60,MATCH($B72,Rates!$A$2:$A$60,0),13)))</f>
      </c>
      <c r="V72" s="2">
        <f>IF($B72="",0,IF($D72=1,IF(14&lt;=$C72,MIN(IF($E72=1,$F72-$I72,$H72)*INDEX(Rates!$C$2:$AP$60,MATCH($B72,Rates!$A$2:$A$60,0),14),Limits!$B$9*Assets!$S72),MIN(Limits!$B$9*Assets!$S72,MAX(0,$F72-SUM($I72:U72)))),IF($E72=1,$F72-$I72,$H72)*INDEX(Rates!$C$2:$AP$60,MATCH($B72,Rates!$A$2:$A$60,0),14)))</f>
      </c>
      <c r="W72" s="2">
        <f>IF($B72="",0,IF($D72=1,IF(15&lt;=$C72,MIN(IF($E72=1,$F72-$I72,$H72)*INDEX(Rates!$C$2:$AP$60,MATCH($B72,Rates!$A$2:$A$60,0),15),Limits!$B$9*Assets!$S72),MIN(Limits!$B$9*Assets!$S72,MAX(0,$F72-SUM($I72:V72)))),IF($E72=1,$F72-$I72,$H72)*INDEX(Rates!$C$2:$AP$60,MATCH($B72,Rates!$A$2:$A$60,0),15)))</f>
      </c>
      <c r="X72" s="2">
        <f>IF($B72="",0,IF($D72=1,IF(16&lt;=$C72,MIN(IF($E72=1,$F72-$I72,$H72)*INDEX(Rates!$C$2:$AP$60,MATCH($B72,Rates!$A$2:$A$60,0),16),Limits!$B$9*Assets!$S72),MIN(Limits!$B$9*Assets!$S72,MAX(0,$F72-SUM($I72:W72)))),IF($E72=1,$F72-$I72,$H72)*INDEX(Rates!$C$2:$AP$60,MATCH($B72,Rates!$A$2:$A$60,0),16)))</f>
      </c>
      <c r="Y72" s="2">
        <f>IF($B72="",0,IF($D72=1,IF(17&lt;=$C72,MIN(IF($E72=1,$F72-$I72,$H72)*INDEX(Rates!$C$2:$AP$60,MATCH($B72,Rates!$A$2:$A$60,0),17),Limits!$B$9*Assets!$S72),MIN(Limits!$B$9*Assets!$S72,MAX(0,$F72-SUM($I72:X72)))),IF($E72=1,$F72-$I72,$H72)*INDEX(Rates!$C$2:$AP$60,MATCH($B72,Rates!$A$2:$A$60,0),17)))</f>
      </c>
      <c r="Z72" s="2">
        <f>IF($B72="",0,IF($D72=1,IF(18&lt;=$C72,MIN(IF($E72=1,$F72-$I72,$H72)*INDEX(Rates!$C$2:$AP$60,MATCH($B72,Rates!$A$2:$A$60,0),18),Limits!$B$9*Assets!$S72),MIN(Limits!$B$9*Assets!$S72,MAX(0,$F72-SUM($I72:Y72)))),IF($E72=1,$F72-$I72,$H72)*INDEX(Rates!$C$2:$AP$60,MATCH($B72,Rates!$A$2:$A$60,0),18)))</f>
      </c>
      <c r="AA72" s="2">
        <f>IF($B72="",0,IF($D72=1,IF(19&lt;=$C72,MIN(IF($E72=1,$F72-$I72,$H72)*INDEX(Rates!$C$2:$AP$60,MATCH($B72,Rates!$A$2:$A$60,0),19),Limits!$B$9*Assets!$S72),MIN(Limits!$B$9*Assets!$S72,MAX(0,$F72-SUM($I72:Z72)))),IF($E72=1,$F72-$I72,$H72)*INDEX(Rates!$C$2:$AP$60,MATCH($B72,Rates!$A$2:$A$60,0),19)))</f>
      </c>
      <c r="AB72" s="2">
        <f>IF($B72="",0,IF($D72=1,IF(20&lt;=$C72,MIN(IF($E72=1,$F72-$I72,$H72)*INDEX(Rates!$C$2:$AP$60,MATCH($B72,Rates!$A$2:$A$60,0),20),Limits!$B$9*Assets!$S72),MIN(Limits!$B$9*Assets!$S72,MAX(0,$F72-SUM($I72:AA72)))),IF($E72=1,$F72-$I72,$H72)*INDEX(Rates!$C$2:$AP$60,MATCH($B72,Rates!$A$2:$A$60,0),20)))</f>
      </c>
      <c r="AC72" s="2">
        <f>IF($B72="",0,IF($D72=1,IF(21&lt;=$C72,MIN(IF($E72=1,$F72-$I72,$H72)*INDEX(Rates!$C$2:$AP$60,MATCH($B72,Rates!$A$2:$A$60,0),21),Limits!$B$9*Assets!$S72),MIN(Limits!$B$9*Assets!$S72,MAX(0,$F72-SUM($I72:AB72)))),IF($E72=1,$F72-$I72,$H72)*INDEX(Rates!$C$2:$AP$60,MATCH($B72,Rates!$A$2:$A$60,0),21)))</f>
      </c>
      <c r="AD72" s="2">
        <f>IF($B72="",0,IF($D72=1,IF(22&lt;=$C72,MIN(IF($E72=1,$F72-$I72,$H72)*INDEX(Rates!$C$2:$AP$60,MATCH($B72,Rates!$A$2:$A$60,0),22),Limits!$B$9*Assets!$S72),MIN(Limits!$B$9*Assets!$S72,MAX(0,$F72-SUM($I72:AC72)))),IF($E72=1,$F72-$I72,$H72)*INDEX(Rates!$C$2:$AP$60,MATCH($B72,Rates!$A$2:$A$60,0),22)))</f>
      </c>
      <c r="AE72" s="2">
        <f>IF($B72="",0,IF($D72=1,IF(23&lt;=$C72,MIN(IF($E72=1,$F72-$I72,$H72)*INDEX(Rates!$C$2:$AP$60,MATCH($B72,Rates!$A$2:$A$60,0),23),Limits!$B$9*Assets!$S72),MIN(Limits!$B$9*Assets!$S72,MAX(0,$F72-SUM($I72:AD72)))),IF($E72=1,$F72-$I72,$H72)*INDEX(Rates!$C$2:$AP$60,MATCH($B72,Rates!$A$2:$A$60,0),23)))</f>
      </c>
      <c r="AF72" s="2">
        <f>IF($B72="",0,IF($D72=1,IF(24&lt;=$C72,MIN(IF($E72=1,$F72-$I72,$H72)*INDEX(Rates!$C$2:$AP$60,MATCH($B72,Rates!$A$2:$A$60,0),24),Limits!$B$9*Assets!$S72),MIN(Limits!$B$9*Assets!$S72,MAX(0,$F72-SUM($I72:AE72)))),IF($E72=1,$F72-$I72,$H72)*INDEX(Rates!$C$2:$AP$60,MATCH($B72,Rates!$A$2:$A$60,0),24)))</f>
      </c>
      <c r="AG72" s="2">
        <f>IF($B72="",0,IF($D72=1,IF(25&lt;=$C72,MIN(IF($E72=1,$F72-$I72,$H72)*INDEX(Rates!$C$2:$AP$60,MATCH($B72,Rates!$A$2:$A$60,0),25),Limits!$B$9*Assets!$S72),MIN(Limits!$B$9*Assets!$S72,MAX(0,$F72-SUM($I72:AF72)))),IF($E72=1,$F72-$I72,$H72)*INDEX(Rates!$C$2:$AP$60,MATCH($B72,Rates!$A$2:$A$60,0),25)))</f>
      </c>
      <c r="AH72" s="2">
        <f>IF($B72="",0,IF($D72=1,IF(26&lt;=$C72,MIN(IF($E72=1,$F72-$I72,$H72)*INDEX(Rates!$C$2:$AP$60,MATCH($B72,Rates!$A$2:$A$60,0),26),Limits!$B$9*Assets!$S72),MIN(Limits!$B$9*Assets!$S72,MAX(0,$F72-SUM($I72:AG72)))),IF($E72=1,$F72-$I72,$H72)*INDEX(Rates!$C$2:$AP$60,MATCH($B72,Rates!$A$2:$A$60,0),26)))</f>
      </c>
      <c r="AI72" s="2">
        <f>IF($B72="",0,IF($D72=1,IF(27&lt;=$C72,MIN(IF($E72=1,$F72-$I72,$H72)*INDEX(Rates!$C$2:$AP$60,MATCH($B72,Rates!$A$2:$A$60,0),27),Limits!$B$9*Assets!$S72),MIN(Limits!$B$9*Assets!$S72,MAX(0,$F72-SUM($I72:AH72)))),IF($E72=1,$F72-$I72,$H72)*INDEX(Rates!$C$2:$AP$60,MATCH($B72,Rates!$A$2:$A$60,0),27)))</f>
      </c>
      <c r="AJ72" s="2">
        <f>IF($B72="",0,IF($D72=1,IF(28&lt;=$C72,MIN(IF($E72=1,$F72-$I72,$H72)*INDEX(Rates!$C$2:$AP$60,MATCH($B72,Rates!$A$2:$A$60,0),28),Limits!$B$9*Assets!$S72),MIN(Limits!$B$9*Assets!$S72,MAX(0,$F72-SUM($I72:AI72)))),IF($E72=1,$F72-$I72,$H72)*INDEX(Rates!$C$2:$AP$60,MATCH($B72,Rates!$A$2:$A$60,0),28)))</f>
      </c>
      <c r="AK72" s="2">
        <f>IF($B72="",0,IF($D72=1,IF(29&lt;=$C72,MIN(IF($E72=1,$F72-$I72,$H72)*INDEX(Rates!$C$2:$AP$60,MATCH($B72,Rates!$A$2:$A$60,0),29),Limits!$B$9*Assets!$S72),MIN(Limits!$B$9*Assets!$S72,MAX(0,$F72-SUM($I72:AJ72)))),IF($E72=1,$F72-$I72,$H72)*INDEX(Rates!$C$2:$AP$60,MATCH($B72,Rates!$A$2:$A$60,0),29)))</f>
      </c>
      <c r="AL72" s="2">
        <f>IF($B72="",0,IF($D72=1,IF(30&lt;=$C72,MIN(IF($E72=1,$F72-$I72,$H72)*INDEX(Rates!$C$2:$AP$60,MATCH($B72,Rates!$A$2:$A$60,0),30),Limits!$B$9*Assets!$S72),MIN(Limits!$B$9*Assets!$S72,MAX(0,$F72-SUM($I72:AK72)))),IF($E72=1,$F72-$I72,$H72)*INDEX(Rates!$C$2:$AP$60,MATCH($B72,Rates!$A$2:$A$60,0),30)))</f>
      </c>
      <c r="AM72" s="2">
        <f>IF($B72="",0,IF($D72=1,IF(31&lt;=$C72,MIN(IF($E72=1,$F72-$I72,$H72)*INDEX(Rates!$C$2:$AP$60,MATCH($B72,Rates!$A$2:$A$60,0),31),Limits!$B$9*Assets!$S72),MIN(Limits!$B$9*Assets!$S72,MAX(0,$F72-SUM($I72:AL72)))),IF($E72=1,$F72-$I72,$H72)*INDEX(Rates!$C$2:$AP$60,MATCH($B72,Rates!$A$2:$A$60,0),31)))</f>
      </c>
      <c r="AN72" s="2">
        <f>IF($B72="",0,IF($D72=1,IF(32&lt;=$C72,MIN(IF($E72=1,$F72-$I72,$H72)*INDEX(Rates!$C$2:$AP$60,MATCH($B72,Rates!$A$2:$A$60,0),32),Limits!$B$9*Assets!$S72),MIN(Limits!$B$9*Assets!$S72,MAX(0,$F72-SUM($I72:AM72)))),IF($E72=1,$F72-$I72,$H72)*INDEX(Rates!$C$2:$AP$60,MATCH($B72,Rates!$A$2:$A$60,0),32)))</f>
      </c>
      <c r="AO72" s="2">
        <f>IF($B72="",0,IF($D72=1,IF(33&lt;=$C72,MIN(IF($E72=1,$F72-$I72,$H72)*INDEX(Rates!$C$2:$AP$60,MATCH($B72,Rates!$A$2:$A$60,0),33),Limits!$B$9*Assets!$S72),MIN(Limits!$B$9*Assets!$S72,MAX(0,$F72-SUM($I72:AN72)))),IF($E72=1,$F72-$I72,$H72)*INDEX(Rates!$C$2:$AP$60,MATCH($B72,Rates!$A$2:$A$60,0),33)))</f>
      </c>
      <c r="AP72" s="2">
        <f>IF($B72="",0,IF($D72=1,IF(34&lt;=$C72,MIN(IF($E72=1,$F72-$I72,$H72)*INDEX(Rates!$C$2:$AP$60,MATCH($B72,Rates!$A$2:$A$60,0),34),Limits!$B$9*Assets!$S72),MIN(Limits!$B$9*Assets!$S72,MAX(0,$F72-SUM($I72:AO72)))),IF($E72=1,$F72-$I72,$H72)*INDEX(Rates!$C$2:$AP$60,MATCH($B72,Rates!$A$2:$A$60,0),34)))</f>
      </c>
      <c r="AQ72" s="2">
        <f>IF($B72="",0,IF($D72=1,IF(35&lt;=$C72,MIN(IF($E72=1,$F72-$I72,$H72)*INDEX(Rates!$C$2:$AP$60,MATCH($B72,Rates!$A$2:$A$60,0),35),Limits!$B$9*Assets!$S72),MIN(Limits!$B$9*Assets!$S72,MAX(0,$F72-SUM($I72:AP72)))),IF($E72=1,$F72-$I72,$H72)*INDEX(Rates!$C$2:$AP$60,MATCH($B72,Rates!$A$2:$A$60,0),35)))</f>
      </c>
      <c r="AR72" s="2">
        <f>IF($B72="",0,IF($D72=1,IF(36&lt;=$C72,MIN(IF($E72=1,$F72-$I72,$H72)*INDEX(Rates!$C$2:$AP$60,MATCH($B72,Rates!$A$2:$A$60,0),36),Limits!$B$9*Assets!$S72),MIN(Limits!$B$9*Assets!$S72,MAX(0,$F72-SUM($I72:AQ72)))),IF($E72=1,$F72-$I72,$H72)*INDEX(Rates!$C$2:$AP$60,MATCH($B72,Rates!$A$2:$A$60,0),36)))</f>
      </c>
      <c r="AS72" s="2">
        <f>IF($B72="",0,IF($D72=1,IF(37&lt;=$C72,MIN(IF($E72=1,$F72-$I72,$H72)*INDEX(Rates!$C$2:$AP$60,MATCH($B72,Rates!$A$2:$A$60,0),37),Limits!$B$9*Assets!$S72),MIN(Limits!$B$9*Assets!$S72,MAX(0,$F72-SUM($I72:AR72)))),IF($E72=1,$F72-$I72,$H72)*INDEX(Rates!$C$2:$AP$60,MATCH($B72,Rates!$A$2:$A$60,0),37)))</f>
      </c>
      <c r="AT72" s="2">
        <f>IF($B72="",0,IF($D72=1,IF(38&lt;=$C72,MIN(IF($E72=1,$F72-$I72,$H72)*INDEX(Rates!$C$2:$AP$60,MATCH($B72,Rates!$A$2:$A$60,0),38),Limits!$B$9*Assets!$S72),MIN(Limits!$B$9*Assets!$S72,MAX(0,$F72-SUM($I72:AS72)))),IF($E72=1,$F72-$I72,$H72)*INDEX(Rates!$C$2:$AP$60,MATCH($B72,Rates!$A$2:$A$60,0),38)))</f>
      </c>
      <c r="AU72" s="2">
        <f>IF($B72="",0,IF($D72=1,IF(39&lt;=$C72,MIN(IF($E72=1,$F72-$I72,$H72)*INDEX(Rates!$C$2:$AP$60,MATCH($B72,Rates!$A$2:$A$60,0),39),Limits!$B$9*Assets!$S72),MIN(Limits!$B$9*Assets!$S72,MAX(0,$F72-SUM($I72:AT72)))),IF($E72=1,$F72-$I72,$H72)*INDEX(Rates!$C$2:$AP$60,MATCH($B72,Rates!$A$2:$A$60,0),39)))</f>
      </c>
      <c r="AV72" s="2">
        <f>IF($B72="",0,IF($D72=1,IF(40&lt;=$C72,MIN(IF($E72=1,$F72-$I72,$H72)*INDEX(Rates!$C$2:$AP$60,MATCH($B72,Rates!$A$2:$A$60,0),40),Limits!$B$9*Assets!$S72),MIN(Limits!$B$9*Assets!$S72,MAX(0,$F72-SUM($I72:AU72)))),IF($E72=1,$F72-$I72,$H72)*INDEX(Rates!$C$2:$AP$60,MATCH($B72,Rates!$A$2:$A$60,0),40)))</f>
      </c>
    </row>
    <row r="73" spans="1:48" x14ac:dyDescent="0.25">
      <c r="A73">
        <f>IF(Assets!A73="","",Assets!A73)</f>
      </c>
      <c r="B73">
        <f>Assets!AD73</f>
      </c>
      <c r="C73">
        <f>IF(B73="",0,INDEX(Rates!$B$2:$B$60,MATCH(B73,Rates!$A$2:$A$60,0)))</f>
      </c>
      <c r="D73">
        <f>Assets!X73</f>
      </c>
      <c r="E73">
        <f>IF(AND(D73=1,Assets!J73=1,Assets!K73=0),1,0)</f>
      </c>
      <c r="F73">
        <f>Assets!T73</f>
      </c>
      <c r="G73">
        <f>Assets!AF73+Assets!L73</f>
      </c>
      <c r="H73">
        <f>Assets!M73</f>
      </c>
      <c r="I73" s="2">
        <f>IF($B73="",0,IF($D73=1,IF(1&lt;=$C73,MIN($G73+$H73*INDEX(Rates!$C$2:$AP$60,MATCH($B73,Rates!$A$2:$A$60,0),1),Assets!$Z73),MIN($G73+$H73*INDEX(Rates!$C$2:$AP$60,MATCH($B73,Rates!$A$2:$A$60,0),1),Assets!$Z73)),$G73+$H73*INDEX(Rates!$C$2:$AP$60,MATCH($B73,Rates!$A$2:$A$60,0),1)))</f>
      </c>
      <c r="J73" s="2">
        <f>IF($B73="",0,IF($D73=1,IF(2&lt;=$C73,MIN(IF($E73=1,$F73-$I73,$H73)*INDEX(Rates!$C$2:$AP$60,MATCH($B73,Rates!$A$2:$A$60,0),2),Limits!$B$7*Assets!$S73),MIN(Limits!$B$9*Assets!$S73,MAX(0,$F73-SUM($I73:I73)))),IF($E73=1,$F73-$I73,$H73)*INDEX(Rates!$C$2:$AP$60,MATCH($B73,Rates!$A$2:$A$60,0),2)))</f>
      </c>
      <c r="K73" s="2">
        <f>IF($B73="",0,IF($D73=1,IF(3&lt;=$C73,MIN(IF($E73=1,$F73-$I73,$H73)*INDEX(Rates!$C$2:$AP$60,MATCH($B73,Rates!$A$2:$A$60,0),3),Limits!$B$8*Assets!$S73),MIN(Limits!$B$9*Assets!$S73,MAX(0,$F73-SUM($I73:J73)))),IF($E73=1,$F73-$I73,$H73)*INDEX(Rates!$C$2:$AP$60,MATCH($B73,Rates!$A$2:$A$60,0),3)))</f>
      </c>
      <c r="L73" s="2">
        <f>IF($B73="",0,IF($D73=1,IF(4&lt;=$C73,MIN(IF($E73=1,$F73-$I73,$H73)*INDEX(Rates!$C$2:$AP$60,MATCH($B73,Rates!$A$2:$A$60,0),4),Limits!$B$9*Assets!$S73),MIN(Limits!$B$9*Assets!$S73,MAX(0,$F73-SUM($I73:K73)))),IF($E73=1,$F73-$I73,$H73)*INDEX(Rates!$C$2:$AP$60,MATCH($B73,Rates!$A$2:$A$60,0),4)))</f>
      </c>
      <c r="M73" s="2">
        <f>IF($B73="",0,IF($D73=1,IF(5&lt;=$C73,MIN(IF($E73=1,$F73-$I73,$H73)*INDEX(Rates!$C$2:$AP$60,MATCH($B73,Rates!$A$2:$A$60,0),5),Limits!$B$9*Assets!$S73),MIN(Limits!$B$9*Assets!$S73,MAX(0,$F73-SUM($I73:L73)))),IF($E73=1,$F73-$I73,$H73)*INDEX(Rates!$C$2:$AP$60,MATCH($B73,Rates!$A$2:$A$60,0),5)))</f>
      </c>
      <c r="N73" s="2">
        <f>IF($B73="",0,IF($D73=1,IF(6&lt;=$C73,MIN(IF($E73=1,$F73-$I73,$H73)*INDEX(Rates!$C$2:$AP$60,MATCH($B73,Rates!$A$2:$A$60,0),6),Limits!$B$9*Assets!$S73),MIN(Limits!$B$9*Assets!$S73,MAX(0,$F73-SUM($I73:M73)))),IF($E73=1,$F73-$I73,$H73)*INDEX(Rates!$C$2:$AP$60,MATCH($B73,Rates!$A$2:$A$60,0),6)))</f>
      </c>
      <c r="O73" s="2">
        <f>IF($B73="",0,IF($D73=1,IF(7&lt;=$C73,MIN(IF($E73=1,$F73-$I73,$H73)*INDEX(Rates!$C$2:$AP$60,MATCH($B73,Rates!$A$2:$A$60,0),7),Limits!$B$9*Assets!$S73),MIN(Limits!$B$9*Assets!$S73,MAX(0,$F73-SUM($I73:N73)))),IF($E73=1,$F73-$I73,$H73)*INDEX(Rates!$C$2:$AP$60,MATCH($B73,Rates!$A$2:$A$60,0),7)))</f>
      </c>
      <c r="P73" s="2">
        <f>IF($B73="",0,IF($D73=1,IF(8&lt;=$C73,MIN(IF($E73=1,$F73-$I73,$H73)*INDEX(Rates!$C$2:$AP$60,MATCH($B73,Rates!$A$2:$A$60,0),8),Limits!$B$9*Assets!$S73),MIN(Limits!$B$9*Assets!$S73,MAX(0,$F73-SUM($I73:O73)))),IF($E73=1,$F73-$I73,$H73)*INDEX(Rates!$C$2:$AP$60,MATCH($B73,Rates!$A$2:$A$60,0),8)))</f>
      </c>
      <c r="Q73" s="2">
        <f>IF($B73="",0,IF($D73=1,IF(9&lt;=$C73,MIN(IF($E73=1,$F73-$I73,$H73)*INDEX(Rates!$C$2:$AP$60,MATCH($B73,Rates!$A$2:$A$60,0),9),Limits!$B$9*Assets!$S73),MIN(Limits!$B$9*Assets!$S73,MAX(0,$F73-SUM($I73:P73)))),IF($E73=1,$F73-$I73,$H73)*INDEX(Rates!$C$2:$AP$60,MATCH($B73,Rates!$A$2:$A$60,0),9)))</f>
      </c>
      <c r="R73" s="2">
        <f>IF($B73="",0,IF($D73=1,IF(10&lt;=$C73,MIN(IF($E73=1,$F73-$I73,$H73)*INDEX(Rates!$C$2:$AP$60,MATCH($B73,Rates!$A$2:$A$60,0),10),Limits!$B$9*Assets!$S73),MIN(Limits!$B$9*Assets!$S73,MAX(0,$F73-SUM($I73:Q73)))),IF($E73=1,$F73-$I73,$H73)*INDEX(Rates!$C$2:$AP$60,MATCH($B73,Rates!$A$2:$A$60,0),10)))</f>
      </c>
      <c r="S73" s="2">
        <f>IF($B73="",0,IF($D73=1,IF(11&lt;=$C73,MIN(IF($E73=1,$F73-$I73,$H73)*INDEX(Rates!$C$2:$AP$60,MATCH($B73,Rates!$A$2:$A$60,0),11),Limits!$B$9*Assets!$S73),MIN(Limits!$B$9*Assets!$S73,MAX(0,$F73-SUM($I73:R73)))),IF($E73=1,$F73-$I73,$H73)*INDEX(Rates!$C$2:$AP$60,MATCH($B73,Rates!$A$2:$A$60,0),11)))</f>
      </c>
      <c r="T73" s="2">
        <f>IF($B73="",0,IF($D73=1,IF(12&lt;=$C73,MIN(IF($E73=1,$F73-$I73,$H73)*INDEX(Rates!$C$2:$AP$60,MATCH($B73,Rates!$A$2:$A$60,0),12),Limits!$B$9*Assets!$S73),MIN(Limits!$B$9*Assets!$S73,MAX(0,$F73-SUM($I73:S73)))),IF($E73=1,$F73-$I73,$H73)*INDEX(Rates!$C$2:$AP$60,MATCH($B73,Rates!$A$2:$A$60,0),12)))</f>
      </c>
      <c r="U73" s="2">
        <f>IF($B73="",0,IF($D73=1,IF(13&lt;=$C73,MIN(IF($E73=1,$F73-$I73,$H73)*INDEX(Rates!$C$2:$AP$60,MATCH($B73,Rates!$A$2:$A$60,0),13),Limits!$B$9*Assets!$S73),MIN(Limits!$B$9*Assets!$S73,MAX(0,$F73-SUM($I73:T73)))),IF($E73=1,$F73-$I73,$H73)*INDEX(Rates!$C$2:$AP$60,MATCH($B73,Rates!$A$2:$A$60,0),13)))</f>
      </c>
      <c r="V73" s="2">
        <f>IF($B73="",0,IF($D73=1,IF(14&lt;=$C73,MIN(IF($E73=1,$F73-$I73,$H73)*INDEX(Rates!$C$2:$AP$60,MATCH($B73,Rates!$A$2:$A$60,0),14),Limits!$B$9*Assets!$S73),MIN(Limits!$B$9*Assets!$S73,MAX(0,$F73-SUM($I73:U73)))),IF($E73=1,$F73-$I73,$H73)*INDEX(Rates!$C$2:$AP$60,MATCH($B73,Rates!$A$2:$A$60,0),14)))</f>
      </c>
      <c r="W73" s="2">
        <f>IF($B73="",0,IF($D73=1,IF(15&lt;=$C73,MIN(IF($E73=1,$F73-$I73,$H73)*INDEX(Rates!$C$2:$AP$60,MATCH($B73,Rates!$A$2:$A$60,0),15),Limits!$B$9*Assets!$S73),MIN(Limits!$B$9*Assets!$S73,MAX(0,$F73-SUM($I73:V73)))),IF($E73=1,$F73-$I73,$H73)*INDEX(Rates!$C$2:$AP$60,MATCH($B73,Rates!$A$2:$A$60,0),15)))</f>
      </c>
      <c r="X73" s="2">
        <f>IF($B73="",0,IF($D73=1,IF(16&lt;=$C73,MIN(IF($E73=1,$F73-$I73,$H73)*INDEX(Rates!$C$2:$AP$60,MATCH($B73,Rates!$A$2:$A$60,0),16),Limits!$B$9*Assets!$S73),MIN(Limits!$B$9*Assets!$S73,MAX(0,$F73-SUM($I73:W73)))),IF($E73=1,$F73-$I73,$H73)*INDEX(Rates!$C$2:$AP$60,MATCH($B73,Rates!$A$2:$A$60,0),16)))</f>
      </c>
      <c r="Y73" s="2">
        <f>IF($B73="",0,IF($D73=1,IF(17&lt;=$C73,MIN(IF($E73=1,$F73-$I73,$H73)*INDEX(Rates!$C$2:$AP$60,MATCH($B73,Rates!$A$2:$A$60,0),17),Limits!$B$9*Assets!$S73),MIN(Limits!$B$9*Assets!$S73,MAX(0,$F73-SUM($I73:X73)))),IF($E73=1,$F73-$I73,$H73)*INDEX(Rates!$C$2:$AP$60,MATCH($B73,Rates!$A$2:$A$60,0),17)))</f>
      </c>
      <c r="Z73" s="2">
        <f>IF($B73="",0,IF($D73=1,IF(18&lt;=$C73,MIN(IF($E73=1,$F73-$I73,$H73)*INDEX(Rates!$C$2:$AP$60,MATCH($B73,Rates!$A$2:$A$60,0),18),Limits!$B$9*Assets!$S73),MIN(Limits!$B$9*Assets!$S73,MAX(0,$F73-SUM($I73:Y73)))),IF($E73=1,$F73-$I73,$H73)*INDEX(Rates!$C$2:$AP$60,MATCH($B73,Rates!$A$2:$A$60,0),18)))</f>
      </c>
      <c r="AA73" s="2">
        <f>IF($B73="",0,IF($D73=1,IF(19&lt;=$C73,MIN(IF($E73=1,$F73-$I73,$H73)*INDEX(Rates!$C$2:$AP$60,MATCH($B73,Rates!$A$2:$A$60,0),19),Limits!$B$9*Assets!$S73),MIN(Limits!$B$9*Assets!$S73,MAX(0,$F73-SUM($I73:Z73)))),IF($E73=1,$F73-$I73,$H73)*INDEX(Rates!$C$2:$AP$60,MATCH($B73,Rates!$A$2:$A$60,0),19)))</f>
      </c>
      <c r="AB73" s="2">
        <f>IF($B73="",0,IF($D73=1,IF(20&lt;=$C73,MIN(IF($E73=1,$F73-$I73,$H73)*INDEX(Rates!$C$2:$AP$60,MATCH($B73,Rates!$A$2:$A$60,0),20),Limits!$B$9*Assets!$S73),MIN(Limits!$B$9*Assets!$S73,MAX(0,$F73-SUM($I73:AA73)))),IF($E73=1,$F73-$I73,$H73)*INDEX(Rates!$C$2:$AP$60,MATCH($B73,Rates!$A$2:$A$60,0),20)))</f>
      </c>
      <c r="AC73" s="2">
        <f>IF($B73="",0,IF($D73=1,IF(21&lt;=$C73,MIN(IF($E73=1,$F73-$I73,$H73)*INDEX(Rates!$C$2:$AP$60,MATCH($B73,Rates!$A$2:$A$60,0),21),Limits!$B$9*Assets!$S73),MIN(Limits!$B$9*Assets!$S73,MAX(0,$F73-SUM($I73:AB73)))),IF($E73=1,$F73-$I73,$H73)*INDEX(Rates!$C$2:$AP$60,MATCH($B73,Rates!$A$2:$A$60,0),21)))</f>
      </c>
      <c r="AD73" s="2">
        <f>IF($B73="",0,IF($D73=1,IF(22&lt;=$C73,MIN(IF($E73=1,$F73-$I73,$H73)*INDEX(Rates!$C$2:$AP$60,MATCH($B73,Rates!$A$2:$A$60,0),22),Limits!$B$9*Assets!$S73),MIN(Limits!$B$9*Assets!$S73,MAX(0,$F73-SUM($I73:AC73)))),IF($E73=1,$F73-$I73,$H73)*INDEX(Rates!$C$2:$AP$60,MATCH($B73,Rates!$A$2:$A$60,0),22)))</f>
      </c>
      <c r="AE73" s="2">
        <f>IF($B73="",0,IF($D73=1,IF(23&lt;=$C73,MIN(IF($E73=1,$F73-$I73,$H73)*INDEX(Rates!$C$2:$AP$60,MATCH($B73,Rates!$A$2:$A$60,0),23),Limits!$B$9*Assets!$S73),MIN(Limits!$B$9*Assets!$S73,MAX(0,$F73-SUM($I73:AD73)))),IF($E73=1,$F73-$I73,$H73)*INDEX(Rates!$C$2:$AP$60,MATCH($B73,Rates!$A$2:$A$60,0),23)))</f>
      </c>
      <c r="AF73" s="2">
        <f>IF($B73="",0,IF($D73=1,IF(24&lt;=$C73,MIN(IF($E73=1,$F73-$I73,$H73)*INDEX(Rates!$C$2:$AP$60,MATCH($B73,Rates!$A$2:$A$60,0),24),Limits!$B$9*Assets!$S73),MIN(Limits!$B$9*Assets!$S73,MAX(0,$F73-SUM($I73:AE73)))),IF($E73=1,$F73-$I73,$H73)*INDEX(Rates!$C$2:$AP$60,MATCH($B73,Rates!$A$2:$A$60,0),24)))</f>
      </c>
      <c r="AG73" s="2">
        <f>IF($B73="",0,IF($D73=1,IF(25&lt;=$C73,MIN(IF($E73=1,$F73-$I73,$H73)*INDEX(Rates!$C$2:$AP$60,MATCH($B73,Rates!$A$2:$A$60,0),25),Limits!$B$9*Assets!$S73),MIN(Limits!$B$9*Assets!$S73,MAX(0,$F73-SUM($I73:AF73)))),IF($E73=1,$F73-$I73,$H73)*INDEX(Rates!$C$2:$AP$60,MATCH($B73,Rates!$A$2:$A$60,0),25)))</f>
      </c>
      <c r="AH73" s="2">
        <f>IF($B73="",0,IF($D73=1,IF(26&lt;=$C73,MIN(IF($E73=1,$F73-$I73,$H73)*INDEX(Rates!$C$2:$AP$60,MATCH($B73,Rates!$A$2:$A$60,0),26),Limits!$B$9*Assets!$S73),MIN(Limits!$B$9*Assets!$S73,MAX(0,$F73-SUM($I73:AG73)))),IF($E73=1,$F73-$I73,$H73)*INDEX(Rates!$C$2:$AP$60,MATCH($B73,Rates!$A$2:$A$60,0),26)))</f>
      </c>
      <c r="AI73" s="2">
        <f>IF($B73="",0,IF($D73=1,IF(27&lt;=$C73,MIN(IF($E73=1,$F73-$I73,$H73)*INDEX(Rates!$C$2:$AP$60,MATCH($B73,Rates!$A$2:$A$60,0),27),Limits!$B$9*Assets!$S73),MIN(Limits!$B$9*Assets!$S73,MAX(0,$F73-SUM($I73:AH73)))),IF($E73=1,$F73-$I73,$H73)*INDEX(Rates!$C$2:$AP$60,MATCH($B73,Rates!$A$2:$A$60,0),27)))</f>
      </c>
      <c r="AJ73" s="2">
        <f>IF($B73="",0,IF($D73=1,IF(28&lt;=$C73,MIN(IF($E73=1,$F73-$I73,$H73)*INDEX(Rates!$C$2:$AP$60,MATCH($B73,Rates!$A$2:$A$60,0),28),Limits!$B$9*Assets!$S73),MIN(Limits!$B$9*Assets!$S73,MAX(0,$F73-SUM($I73:AI73)))),IF($E73=1,$F73-$I73,$H73)*INDEX(Rates!$C$2:$AP$60,MATCH($B73,Rates!$A$2:$A$60,0),28)))</f>
      </c>
      <c r="AK73" s="2">
        <f>IF($B73="",0,IF($D73=1,IF(29&lt;=$C73,MIN(IF($E73=1,$F73-$I73,$H73)*INDEX(Rates!$C$2:$AP$60,MATCH($B73,Rates!$A$2:$A$60,0),29),Limits!$B$9*Assets!$S73),MIN(Limits!$B$9*Assets!$S73,MAX(0,$F73-SUM($I73:AJ73)))),IF($E73=1,$F73-$I73,$H73)*INDEX(Rates!$C$2:$AP$60,MATCH($B73,Rates!$A$2:$A$60,0),29)))</f>
      </c>
      <c r="AL73" s="2">
        <f>IF($B73="",0,IF($D73=1,IF(30&lt;=$C73,MIN(IF($E73=1,$F73-$I73,$H73)*INDEX(Rates!$C$2:$AP$60,MATCH($B73,Rates!$A$2:$A$60,0),30),Limits!$B$9*Assets!$S73),MIN(Limits!$B$9*Assets!$S73,MAX(0,$F73-SUM($I73:AK73)))),IF($E73=1,$F73-$I73,$H73)*INDEX(Rates!$C$2:$AP$60,MATCH($B73,Rates!$A$2:$A$60,0),30)))</f>
      </c>
      <c r="AM73" s="2">
        <f>IF($B73="",0,IF($D73=1,IF(31&lt;=$C73,MIN(IF($E73=1,$F73-$I73,$H73)*INDEX(Rates!$C$2:$AP$60,MATCH($B73,Rates!$A$2:$A$60,0),31),Limits!$B$9*Assets!$S73),MIN(Limits!$B$9*Assets!$S73,MAX(0,$F73-SUM($I73:AL73)))),IF($E73=1,$F73-$I73,$H73)*INDEX(Rates!$C$2:$AP$60,MATCH($B73,Rates!$A$2:$A$60,0),31)))</f>
      </c>
      <c r="AN73" s="2">
        <f>IF($B73="",0,IF($D73=1,IF(32&lt;=$C73,MIN(IF($E73=1,$F73-$I73,$H73)*INDEX(Rates!$C$2:$AP$60,MATCH($B73,Rates!$A$2:$A$60,0),32),Limits!$B$9*Assets!$S73),MIN(Limits!$B$9*Assets!$S73,MAX(0,$F73-SUM($I73:AM73)))),IF($E73=1,$F73-$I73,$H73)*INDEX(Rates!$C$2:$AP$60,MATCH($B73,Rates!$A$2:$A$60,0),32)))</f>
      </c>
      <c r="AO73" s="2">
        <f>IF($B73="",0,IF($D73=1,IF(33&lt;=$C73,MIN(IF($E73=1,$F73-$I73,$H73)*INDEX(Rates!$C$2:$AP$60,MATCH($B73,Rates!$A$2:$A$60,0),33),Limits!$B$9*Assets!$S73),MIN(Limits!$B$9*Assets!$S73,MAX(0,$F73-SUM($I73:AN73)))),IF($E73=1,$F73-$I73,$H73)*INDEX(Rates!$C$2:$AP$60,MATCH($B73,Rates!$A$2:$A$60,0),33)))</f>
      </c>
      <c r="AP73" s="2">
        <f>IF($B73="",0,IF($D73=1,IF(34&lt;=$C73,MIN(IF($E73=1,$F73-$I73,$H73)*INDEX(Rates!$C$2:$AP$60,MATCH($B73,Rates!$A$2:$A$60,0),34),Limits!$B$9*Assets!$S73),MIN(Limits!$B$9*Assets!$S73,MAX(0,$F73-SUM($I73:AO73)))),IF($E73=1,$F73-$I73,$H73)*INDEX(Rates!$C$2:$AP$60,MATCH($B73,Rates!$A$2:$A$60,0),34)))</f>
      </c>
      <c r="AQ73" s="2">
        <f>IF($B73="",0,IF($D73=1,IF(35&lt;=$C73,MIN(IF($E73=1,$F73-$I73,$H73)*INDEX(Rates!$C$2:$AP$60,MATCH($B73,Rates!$A$2:$A$60,0),35),Limits!$B$9*Assets!$S73),MIN(Limits!$B$9*Assets!$S73,MAX(0,$F73-SUM($I73:AP73)))),IF($E73=1,$F73-$I73,$H73)*INDEX(Rates!$C$2:$AP$60,MATCH($B73,Rates!$A$2:$A$60,0),35)))</f>
      </c>
      <c r="AR73" s="2">
        <f>IF($B73="",0,IF($D73=1,IF(36&lt;=$C73,MIN(IF($E73=1,$F73-$I73,$H73)*INDEX(Rates!$C$2:$AP$60,MATCH($B73,Rates!$A$2:$A$60,0),36),Limits!$B$9*Assets!$S73),MIN(Limits!$B$9*Assets!$S73,MAX(0,$F73-SUM($I73:AQ73)))),IF($E73=1,$F73-$I73,$H73)*INDEX(Rates!$C$2:$AP$60,MATCH($B73,Rates!$A$2:$A$60,0),36)))</f>
      </c>
      <c r="AS73" s="2">
        <f>IF($B73="",0,IF($D73=1,IF(37&lt;=$C73,MIN(IF($E73=1,$F73-$I73,$H73)*INDEX(Rates!$C$2:$AP$60,MATCH($B73,Rates!$A$2:$A$60,0),37),Limits!$B$9*Assets!$S73),MIN(Limits!$B$9*Assets!$S73,MAX(0,$F73-SUM($I73:AR73)))),IF($E73=1,$F73-$I73,$H73)*INDEX(Rates!$C$2:$AP$60,MATCH($B73,Rates!$A$2:$A$60,0),37)))</f>
      </c>
      <c r="AT73" s="2">
        <f>IF($B73="",0,IF($D73=1,IF(38&lt;=$C73,MIN(IF($E73=1,$F73-$I73,$H73)*INDEX(Rates!$C$2:$AP$60,MATCH($B73,Rates!$A$2:$A$60,0),38),Limits!$B$9*Assets!$S73),MIN(Limits!$B$9*Assets!$S73,MAX(0,$F73-SUM($I73:AS73)))),IF($E73=1,$F73-$I73,$H73)*INDEX(Rates!$C$2:$AP$60,MATCH($B73,Rates!$A$2:$A$60,0),38)))</f>
      </c>
      <c r="AU73" s="2">
        <f>IF($B73="",0,IF($D73=1,IF(39&lt;=$C73,MIN(IF($E73=1,$F73-$I73,$H73)*INDEX(Rates!$C$2:$AP$60,MATCH($B73,Rates!$A$2:$A$60,0),39),Limits!$B$9*Assets!$S73),MIN(Limits!$B$9*Assets!$S73,MAX(0,$F73-SUM($I73:AT73)))),IF($E73=1,$F73-$I73,$H73)*INDEX(Rates!$C$2:$AP$60,MATCH($B73,Rates!$A$2:$A$60,0),39)))</f>
      </c>
      <c r="AV73" s="2">
        <f>IF($B73="",0,IF($D73=1,IF(40&lt;=$C73,MIN(IF($E73=1,$F73-$I73,$H73)*INDEX(Rates!$C$2:$AP$60,MATCH($B73,Rates!$A$2:$A$60,0),40),Limits!$B$9*Assets!$S73),MIN(Limits!$B$9*Assets!$S73,MAX(0,$F73-SUM($I73:AU73)))),IF($E73=1,$F73-$I73,$H73)*INDEX(Rates!$C$2:$AP$60,MATCH($B73,Rates!$A$2:$A$60,0),40)))</f>
      </c>
    </row>
    <row r="74" spans="1:48" x14ac:dyDescent="0.25">
      <c r="A74">
        <f>IF(Assets!A74="","",Assets!A74)</f>
      </c>
      <c r="B74">
        <f>Assets!AD74</f>
      </c>
      <c r="C74">
        <f>IF(B74="",0,INDEX(Rates!$B$2:$B$60,MATCH(B74,Rates!$A$2:$A$60,0)))</f>
      </c>
      <c r="D74">
        <f>Assets!X74</f>
      </c>
      <c r="E74">
        <f>IF(AND(D74=1,Assets!J74=1,Assets!K74=0),1,0)</f>
      </c>
      <c r="F74">
        <f>Assets!T74</f>
      </c>
      <c r="G74">
        <f>Assets!AF74+Assets!L74</f>
      </c>
      <c r="H74">
        <f>Assets!M74</f>
      </c>
      <c r="I74" s="2">
        <f>IF($B74="",0,IF($D74=1,IF(1&lt;=$C74,MIN($G74+$H74*INDEX(Rates!$C$2:$AP$60,MATCH($B74,Rates!$A$2:$A$60,0),1),Assets!$Z74),MIN($G74+$H74*INDEX(Rates!$C$2:$AP$60,MATCH($B74,Rates!$A$2:$A$60,0),1),Assets!$Z74)),$G74+$H74*INDEX(Rates!$C$2:$AP$60,MATCH($B74,Rates!$A$2:$A$60,0),1)))</f>
      </c>
      <c r="J74" s="2">
        <f>IF($B74="",0,IF($D74=1,IF(2&lt;=$C74,MIN(IF($E74=1,$F74-$I74,$H74)*INDEX(Rates!$C$2:$AP$60,MATCH($B74,Rates!$A$2:$A$60,0),2),Limits!$B$7*Assets!$S74),MIN(Limits!$B$9*Assets!$S74,MAX(0,$F74-SUM($I74:I74)))),IF($E74=1,$F74-$I74,$H74)*INDEX(Rates!$C$2:$AP$60,MATCH($B74,Rates!$A$2:$A$60,0),2)))</f>
      </c>
      <c r="K74" s="2">
        <f>IF($B74="",0,IF($D74=1,IF(3&lt;=$C74,MIN(IF($E74=1,$F74-$I74,$H74)*INDEX(Rates!$C$2:$AP$60,MATCH($B74,Rates!$A$2:$A$60,0),3),Limits!$B$8*Assets!$S74),MIN(Limits!$B$9*Assets!$S74,MAX(0,$F74-SUM($I74:J74)))),IF($E74=1,$F74-$I74,$H74)*INDEX(Rates!$C$2:$AP$60,MATCH($B74,Rates!$A$2:$A$60,0),3)))</f>
      </c>
      <c r="L74" s="2">
        <f>IF($B74="",0,IF($D74=1,IF(4&lt;=$C74,MIN(IF($E74=1,$F74-$I74,$H74)*INDEX(Rates!$C$2:$AP$60,MATCH($B74,Rates!$A$2:$A$60,0),4),Limits!$B$9*Assets!$S74),MIN(Limits!$B$9*Assets!$S74,MAX(0,$F74-SUM($I74:K74)))),IF($E74=1,$F74-$I74,$H74)*INDEX(Rates!$C$2:$AP$60,MATCH($B74,Rates!$A$2:$A$60,0),4)))</f>
      </c>
      <c r="M74" s="2">
        <f>IF($B74="",0,IF($D74=1,IF(5&lt;=$C74,MIN(IF($E74=1,$F74-$I74,$H74)*INDEX(Rates!$C$2:$AP$60,MATCH($B74,Rates!$A$2:$A$60,0),5),Limits!$B$9*Assets!$S74),MIN(Limits!$B$9*Assets!$S74,MAX(0,$F74-SUM($I74:L74)))),IF($E74=1,$F74-$I74,$H74)*INDEX(Rates!$C$2:$AP$60,MATCH($B74,Rates!$A$2:$A$60,0),5)))</f>
      </c>
      <c r="N74" s="2">
        <f>IF($B74="",0,IF($D74=1,IF(6&lt;=$C74,MIN(IF($E74=1,$F74-$I74,$H74)*INDEX(Rates!$C$2:$AP$60,MATCH($B74,Rates!$A$2:$A$60,0),6),Limits!$B$9*Assets!$S74),MIN(Limits!$B$9*Assets!$S74,MAX(0,$F74-SUM($I74:M74)))),IF($E74=1,$F74-$I74,$H74)*INDEX(Rates!$C$2:$AP$60,MATCH($B74,Rates!$A$2:$A$60,0),6)))</f>
      </c>
      <c r="O74" s="2">
        <f>IF($B74="",0,IF($D74=1,IF(7&lt;=$C74,MIN(IF($E74=1,$F74-$I74,$H74)*INDEX(Rates!$C$2:$AP$60,MATCH($B74,Rates!$A$2:$A$60,0),7),Limits!$B$9*Assets!$S74),MIN(Limits!$B$9*Assets!$S74,MAX(0,$F74-SUM($I74:N74)))),IF($E74=1,$F74-$I74,$H74)*INDEX(Rates!$C$2:$AP$60,MATCH($B74,Rates!$A$2:$A$60,0),7)))</f>
      </c>
      <c r="P74" s="2">
        <f>IF($B74="",0,IF($D74=1,IF(8&lt;=$C74,MIN(IF($E74=1,$F74-$I74,$H74)*INDEX(Rates!$C$2:$AP$60,MATCH($B74,Rates!$A$2:$A$60,0),8),Limits!$B$9*Assets!$S74),MIN(Limits!$B$9*Assets!$S74,MAX(0,$F74-SUM($I74:O74)))),IF($E74=1,$F74-$I74,$H74)*INDEX(Rates!$C$2:$AP$60,MATCH($B74,Rates!$A$2:$A$60,0),8)))</f>
      </c>
      <c r="Q74" s="2">
        <f>IF($B74="",0,IF($D74=1,IF(9&lt;=$C74,MIN(IF($E74=1,$F74-$I74,$H74)*INDEX(Rates!$C$2:$AP$60,MATCH($B74,Rates!$A$2:$A$60,0),9),Limits!$B$9*Assets!$S74),MIN(Limits!$B$9*Assets!$S74,MAX(0,$F74-SUM($I74:P74)))),IF($E74=1,$F74-$I74,$H74)*INDEX(Rates!$C$2:$AP$60,MATCH($B74,Rates!$A$2:$A$60,0),9)))</f>
      </c>
      <c r="R74" s="2">
        <f>IF($B74="",0,IF($D74=1,IF(10&lt;=$C74,MIN(IF($E74=1,$F74-$I74,$H74)*INDEX(Rates!$C$2:$AP$60,MATCH($B74,Rates!$A$2:$A$60,0),10),Limits!$B$9*Assets!$S74),MIN(Limits!$B$9*Assets!$S74,MAX(0,$F74-SUM($I74:Q74)))),IF($E74=1,$F74-$I74,$H74)*INDEX(Rates!$C$2:$AP$60,MATCH($B74,Rates!$A$2:$A$60,0),10)))</f>
      </c>
      <c r="S74" s="2">
        <f>IF($B74="",0,IF($D74=1,IF(11&lt;=$C74,MIN(IF($E74=1,$F74-$I74,$H74)*INDEX(Rates!$C$2:$AP$60,MATCH($B74,Rates!$A$2:$A$60,0),11),Limits!$B$9*Assets!$S74),MIN(Limits!$B$9*Assets!$S74,MAX(0,$F74-SUM($I74:R74)))),IF($E74=1,$F74-$I74,$H74)*INDEX(Rates!$C$2:$AP$60,MATCH($B74,Rates!$A$2:$A$60,0),11)))</f>
      </c>
      <c r="T74" s="2">
        <f>IF($B74="",0,IF($D74=1,IF(12&lt;=$C74,MIN(IF($E74=1,$F74-$I74,$H74)*INDEX(Rates!$C$2:$AP$60,MATCH($B74,Rates!$A$2:$A$60,0),12),Limits!$B$9*Assets!$S74),MIN(Limits!$B$9*Assets!$S74,MAX(0,$F74-SUM($I74:S74)))),IF($E74=1,$F74-$I74,$H74)*INDEX(Rates!$C$2:$AP$60,MATCH($B74,Rates!$A$2:$A$60,0),12)))</f>
      </c>
      <c r="U74" s="2">
        <f>IF($B74="",0,IF($D74=1,IF(13&lt;=$C74,MIN(IF($E74=1,$F74-$I74,$H74)*INDEX(Rates!$C$2:$AP$60,MATCH($B74,Rates!$A$2:$A$60,0),13),Limits!$B$9*Assets!$S74),MIN(Limits!$B$9*Assets!$S74,MAX(0,$F74-SUM($I74:T74)))),IF($E74=1,$F74-$I74,$H74)*INDEX(Rates!$C$2:$AP$60,MATCH($B74,Rates!$A$2:$A$60,0),13)))</f>
      </c>
      <c r="V74" s="2">
        <f>IF($B74="",0,IF($D74=1,IF(14&lt;=$C74,MIN(IF($E74=1,$F74-$I74,$H74)*INDEX(Rates!$C$2:$AP$60,MATCH($B74,Rates!$A$2:$A$60,0),14),Limits!$B$9*Assets!$S74),MIN(Limits!$B$9*Assets!$S74,MAX(0,$F74-SUM($I74:U74)))),IF($E74=1,$F74-$I74,$H74)*INDEX(Rates!$C$2:$AP$60,MATCH($B74,Rates!$A$2:$A$60,0),14)))</f>
      </c>
      <c r="W74" s="2">
        <f>IF($B74="",0,IF($D74=1,IF(15&lt;=$C74,MIN(IF($E74=1,$F74-$I74,$H74)*INDEX(Rates!$C$2:$AP$60,MATCH($B74,Rates!$A$2:$A$60,0),15),Limits!$B$9*Assets!$S74),MIN(Limits!$B$9*Assets!$S74,MAX(0,$F74-SUM($I74:V74)))),IF($E74=1,$F74-$I74,$H74)*INDEX(Rates!$C$2:$AP$60,MATCH($B74,Rates!$A$2:$A$60,0),15)))</f>
      </c>
      <c r="X74" s="2">
        <f>IF($B74="",0,IF($D74=1,IF(16&lt;=$C74,MIN(IF($E74=1,$F74-$I74,$H74)*INDEX(Rates!$C$2:$AP$60,MATCH($B74,Rates!$A$2:$A$60,0),16),Limits!$B$9*Assets!$S74),MIN(Limits!$B$9*Assets!$S74,MAX(0,$F74-SUM($I74:W74)))),IF($E74=1,$F74-$I74,$H74)*INDEX(Rates!$C$2:$AP$60,MATCH($B74,Rates!$A$2:$A$60,0),16)))</f>
      </c>
      <c r="Y74" s="2">
        <f>IF($B74="",0,IF($D74=1,IF(17&lt;=$C74,MIN(IF($E74=1,$F74-$I74,$H74)*INDEX(Rates!$C$2:$AP$60,MATCH($B74,Rates!$A$2:$A$60,0),17),Limits!$B$9*Assets!$S74),MIN(Limits!$B$9*Assets!$S74,MAX(0,$F74-SUM($I74:X74)))),IF($E74=1,$F74-$I74,$H74)*INDEX(Rates!$C$2:$AP$60,MATCH($B74,Rates!$A$2:$A$60,0),17)))</f>
      </c>
      <c r="Z74" s="2">
        <f>IF($B74="",0,IF($D74=1,IF(18&lt;=$C74,MIN(IF($E74=1,$F74-$I74,$H74)*INDEX(Rates!$C$2:$AP$60,MATCH($B74,Rates!$A$2:$A$60,0),18),Limits!$B$9*Assets!$S74),MIN(Limits!$B$9*Assets!$S74,MAX(0,$F74-SUM($I74:Y74)))),IF($E74=1,$F74-$I74,$H74)*INDEX(Rates!$C$2:$AP$60,MATCH($B74,Rates!$A$2:$A$60,0),18)))</f>
      </c>
      <c r="AA74" s="2">
        <f>IF($B74="",0,IF($D74=1,IF(19&lt;=$C74,MIN(IF($E74=1,$F74-$I74,$H74)*INDEX(Rates!$C$2:$AP$60,MATCH($B74,Rates!$A$2:$A$60,0),19),Limits!$B$9*Assets!$S74),MIN(Limits!$B$9*Assets!$S74,MAX(0,$F74-SUM($I74:Z74)))),IF($E74=1,$F74-$I74,$H74)*INDEX(Rates!$C$2:$AP$60,MATCH($B74,Rates!$A$2:$A$60,0),19)))</f>
      </c>
      <c r="AB74" s="2">
        <f>IF($B74="",0,IF($D74=1,IF(20&lt;=$C74,MIN(IF($E74=1,$F74-$I74,$H74)*INDEX(Rates!$C$2:$AP$60,MATCH($B74,Rates!$A$2:$A$60,0),20),Limits!$B$9*Assets!$S74),MIN(Limits!$B$9*Assets!$S74,MAX(0,$F74-SUM($I74:AA74)))),IF($E74=1,$F74-$I74,$H74)*INDEX(Rates!$C$2:$AP$60,MATCH($B74,Rates!$A$2:$A$60,0),20)))</f>
      </c>
      <c r="AC74" s="2">
        <f>IF($B74="",0,IF($D74=1,IF(21&lt;=$C74,MIN(IF($E74=1,$F74-$I74,$H74)*INDEX(Rates!$C$2:$AP$60,MATCH($B74,Rates!$A$2:$A$60,0),21),Limits!$B$9*Assets!$S74),MIN(Limits!$B$9*Assets!$S74,MAX(0,$F74-SUM($I74:AB74)))),IF($E74=1,$F74-$I74,$H74)*INDEX(Rates!$C$2:$AP$60,MATCH($B74,Rates!$A$2:$A$60,0),21)))</f>
      </c>
      <c r="AD74" s="2">
        <f>IF($B74="",0,IF($D74=1,IF(22&lt;=$C74,MIN(IF($E74=1,$F74-$I74,$H74)*INDEX(Rates!$C$2:$AP$60,MATCH($B74,Rates!$A$2:$A$60,0),22),Limits!$B$9*Assets!$S74),MIN(Limits!$B$9*Assets!$S74,MAX(0,$F74-SUM($I74:AC74)))),IF($E74=1,$F74-$I74,$H74)*INDEX(Rates!$C$2:$AP$60,MATCH($B74,Rates!$A$2:$A$60,0),22)))</f>
      </c>
      <c r="AE74" s="2">
        <f>IF($B74="",0,IF($D74=1,IF(23&lt;=$C74,MIN(IF($E74=1,$F74-$I74,$H74)*INDEX(Rates!$C$2:$AP$60,MATCH($B74,Rates!$A$2:$A$60,0),23),Limits!$B$9*Assets!$S74),MIN(Limits!$B$9*Assets!$S74,MAX(0,$F74-SUM($I74:AD74)))),IF($E74=1,$F74-$I74,$H74)*INDEX(Rates!$C$2:$AP$60,MATCH($B74,Rates!$A$2:$A$60,0),23)))</f>
      </c>
      <c r="AF74" s="2">
        <f>IF($B74="",0,IF($D74=1,IF(24&lt;=$C74,MIN(IF($E74=1,$F74-$I74,$H74)*INDEX(Rates!$C$2:$AP$60,MATCH($B74,Rates!$A$2:$A$60,0),24),Limits!$B$9*Assets!$S74),MIN(Limits!$B$9*Assets!$S74,MAX(0,$F74-SUM($I74:AE74)))),IF($E74=1,$F74-$I74,$H74)*INDEX(Rates!$C$2:$AP$60,MATCH($B74,Rates!$A$2:$A$60,0),24)))</f>
      </c>
      <c r="AG74" s="2">
        <f>IF($B74="",0,IF($D74=1,IF(25&lt;=$C74,MIN(IF($E74=1,$F74-$I74,$H74)*INDEX(Rates!$C$2:$AP$60,MATCH($B74,Rates!$A$2:$A$60,0),25),Limits!$B$9*Assets!$S74),MIN(Limits!$B$9*Assets!$S74,MAX(0,$F74-SUM($I74:AF74)))),IF($E74=1,$F74-$I74,$H74)*INDEX(Rates!$C$2:$AP$60,MATCH($B74,Rates!$A$2:$A$60,0),25)))</f>
      </c>
      <c r="AH74" s="2">
        <f>IF($B74="",0,IF($D74=1,IF(26&lt;=$C74,MIN(IF($E74=1,$F74-$I74,$H74)*INDEX(Rates!$C$2:$AP$60,MATCH($B74,Rates!$A$2:$A$60,0),26),Limits!$B$9*Assets!$S74),MIN(Limits!$B$9*Assets!$S74,MAX(0,$F74-SUM($I74:AG74)))),IF($E74=1,$F74-$I74,$H74)*INDEX(Rates!$C$2:$AP$60,MATCH($B74,Rates!$A$2:$A$60,0),26)))</f>
      </c>
      <c r="AI74" s="2">
        <f>IF($B74="",0,IF($D74=1,IF(27&lt;=$C74,MIN(IF($E74=1,$F74-$I74,$H74)*INDEX(Rates!$C$2:$AP$60,MATCH($B74,Rates!$A$2:$A$60,0),27),Limits!$B$9*Assets!$S74),MIN(Limits!$B$9*Assets!$S74,MAX(0,$F74-SUM($I74:AH74)))),IF($E74=1,$F74-$I74,$H74)*INDEX(Rates!$C$2:$AP$60,MATCH($B74,Rates!$A$2:$A$60,0),27)))</f>
      </c>
      <c r="AJ74" s="2">
        <f>IF($B74="",0,IF($D74=1,IF(28&lt;=$C74,MIN(IF($E74=1,$F74-$I74,$H74)*INDEX(Rates!$C$2:$AP$60,MATCH($B74,Rates!$A$2:$A$60,0),28),Limits!$B$9*Assets!$S74),MIN(Limits!$B$9*Assets!$S74,MAX(0,$F74-SUM($I74:AI74)))),IF($E74=1,$F74-$I74,$H74)*INDEX(Rates!$C$2:$AP$60,MATCH($B74,Rates!$A$2:$A$60,0),28)))</f>
      </c>
      <c r="AK74" s="2">
        <f>IF($B74="",0,IF($D74=1,IF(29&lt;=$C74,MIN(IF($E74=1,$F74-$I74,$H74)*INDEX(Rates!$C$2:$AP$60,MATCH($B74,Rates!$A$2:$A$60,0),29),Limits!$B$9*Assets!$S74),MIN(Limits!$B$9*Assets!$S74,MAX(0,$F74-SUM($I74:AJ74)))),IF($E74=1,$F74-$I74,$H74)*INDEX(Rates!$C$2:$AP$60,MATCH($B74,Rates!$A$2:$A$60,0),29)))</f>
      </c>
      <c r="AL74" s="2">
        <f>IF($B74="",0,IF($D74=1,IF(30&lt;=$C74,MIN(IF($E74=1,$F74-$I74,$H74)*INDEX(Rates!$C$2:$AP$60,MATCH($B74,Rates!$A$2:$A$60,0),30),Limits!$B$9*Assets!$S74),MIN(Limits!$B$9*Assets!$S74,MAX(0,$F74-SUM($I74:AK74)))),IF($E74=1,$F74-$I74,$H74)*INDEX(Rates!$C$2:$AP$60,MATCH($B74,Rates!$A$2:$A$60,0),30)))</f>
      </c>
      <c r="AM74" s="2">
        <f>IF($B74="",0,IF($D74=1,IF(31&lt;=$C74,MIN(IF($E74=1,$F74-$I74,$H74)*INDEX(Rates!$C$2:$AP$60,MATCH($B74,Rates!$A$2:$A$60,0),31),Limits!$B$9*Assets!$S74),MIN(Limits!$B$9*Assets!$S74,MAX(0,$F74-SUM($I74:AL74)))),IF($E74=1,$F74-$I74,$H74)*INDEX(Rates!$C$2:$AP$60,MATCH($B74,Rates!$A$2:$A$60,0),31)))</f>
      </c>
      <c r="AN74" s="2">
        <f>IF($B74="",0,IF($D74=1,IF(32&lt;=$C74,MIN(IF($E74=1,$F74-$I74,$H74)*INDEX(Rates!$C$2:$AP$60,MATCH($B74,Rates!$A$2:$A$60,0),32),Limits!$B$9*Assets!$S74),MIN(Limits!$B$9*Assets!$S74,MAX(0,$F74-SUM($I74:AM74)))),IF($E74=1,$F74-$I74,$H74)*INDEX(Rates!$C$2:$AP$60,MATCH($B74,Rates!$A$2:$A$60,0),32)))</f>
      </c>
      <c r="AO74" s="2">
        <f>IF($B74="",0,IF($D74=1,IF(33&lt;=$C74,MIN(IF($E74=1,$F74-$I74,$H74)*INDEX(Rates!$C$2:$AP$60,MATCH($B74,Rates!$A$2:$A$60,0),33),Limits!$B$9*Assets!$S74),MIN(Limits!$B$9*Assets!$S74,MAX(0,$F74-SUM($I74:AN74)))),IF($E74=1,$F74-$I74,$H74)*INDEX(Rates!$C$2:$AP$60,MATCH($B74,Rates!$A$2:$A$60,0),33)))</f>
      </c>
      <c r="AP74" s="2">
        <f>IF($B74="",0,IF($D74=1,IF(34&lt;=$C74,MIN(IF($E74=1,$F74-$I74,$H74)*INDEX(Rates!$C$2:$AP$60,MATCH($B74,Rates!$A$2:$A$60,0),34),Limits!$B$9*Assets!$S74),MIN(Limits!$B$9*Assets!$S74,MAX(0,$F74-SUM($I74:AO74)))),IF($E74=1,$F74-$I74,$H74)*INDEX(Rates!$C$2:$AP$60,MATCH($B74,Rates!$A$2:$A$60,0),34)))</f>
      </c>
      <c r="AQ74" s="2">
        <f>IF($B74="",0,IF($D74=1,IF(35&lt;=$C74,MIN(IF($E74=1,$F74-$I74,$H74)*INDEX(Rates!$C$2:$AP$60,MATCH($B74,Rates!$A$2:$A$60,0),35),Limits!$B$9*Assets!$S74),MIN(Limits!$B$9*Assets!$S74,MAX(0,$F74-SUM($I74:AP74)))),IF($E74=1,$F74-$I74,$H74)*INDEX(Rates!$C$2:$AP$60,MATCH($B74,Rates!$A$2:$A$60,0),35)))</f>
      </c>
      <c r="AR74" s="2">
        <f>IF($B74="",0,IF($D74=1,IF(36&lt;=$C74,MIN(IF($E74=1,$F74-$I74,$H74)*INDEX(Rates!$C$2:$AP$60,MATCH($B74,Rates!$A$2:$A$60,0),36),Limits!$B$9*Assets!$S74),MIN(Limits!$B$9*Assets!$S74,MAX(0,$F74-SUM($I74:AQ74)))),IF($E74=1,$F74-$I74,$H74)*INDEX(Rates!$C$2:$AP$60,MATCH($B74,Rates!$A$2:$A$60,0),36)))</f>
      </c>
      <c r="AS74" s="2">
        <f>IF($B74="",0,IF($D74=1,IF(37&lt;=$C74,MIN(IF($E74=1,$F74-$I74,$H74)*INDEX(Rates!$C$2:$AP$60,MATCH($B74,Rates!$A$2:$A$60,0),37),Limits!$B$9*Assets!$S74),MIN(Limits!$B$9*Assets!$S74,MAX(0,$F74-SUM($I74:AR74)))),IF($E74=1,$F74-$I74,$H74)*INDEX(Rates!$C$2:$AP$60,MATCH($B74,Rates!$A$2:$A$60,0),37)))</f>
      </c>
      <c r="AT74" s="2">
        <f>IF($B74="",0,IF($D74=1,IF(38&lt;=$C74,MIN(IF($E74=1,$F74-$I74,$H74)*INDEX(Rates!$C$2:$AP$60,MATCH($B74,Rates!$A$2:$A$60,0),38),Limits!$B$9*Assets!$S74),MIN(Limits!$B$9*Assets!$S74,MAX(0,$F74-SUM($I74:AS74)))),IF($E74=1,$F74-$I74,$H74)*INDEX(Rates!$C$2:$AP$60,MATCH($B74,Rates!$A$2:$A$60,0),38)))</f>
      </c>
      <c r="AU74" s="2">
        <f>IF($B74="",0,IF($D74=1,IF(39&lt;=$C74,MIN(IF($E74=1,$F74-$I74,$H74)*INDEX(Rates!$C$2:$AP$60,MATCH($B74,Rates!$A$2:$A$60,0),39),Limits!$B$9*Assets!$S74),MIN(Limits!$B$9*Assets!$S74,MAX(0,$F74-SUM($I74:AT74)))),IF($E74=1,$F74-$I74,$H74)*INDEX(Rates!$C$2:$AP$60,MATCH($B74,Rates!$A$2:$A$60,0),39)))</f>
      </c>
      <c r="AV74" s="2">
        <f>IF($B74="",0,IF($D74=1,IF(40&lt;=$C74,MIN(IF($E74=1,$F74-$I74,$H74)*INDEX(Rates!$C$2:$AP$60,MATCH($B74,Rates!$A$2:$A$60,0),40),Limits!$B$9*Assets!$S74),MIN(Limits!$B$9*Assets!$S74,MAX(0,$F74-SUM($I74:AU74)))),IF($E74=1,$F74-$I74,$H74)*INDEX(Rates!$C$2:$AP$60,MATCH($B74,Rates!$A$2:$A$60,0),40)))</f>
      </c>
    </row>
    <row r="75" spans="1:48" x14ac:dyDescent="0.25">
      <c r="A75">
        <f>IF(Assets!A75="","",Assets!A75)</f>
      </c>
      <c r="B75">
        <f>Assets!AD75</f>
      </c>
      <c r="C75">
        <f>IF(B75="",0,INDEX(Rates!$B$2:$B$60,MATCH(B75,Rates!$A$2:$A$60,0)))</f>
      </c>
      <c r="D75">
        <f>Assets!X75</f>
      </c>
      <c r="E75">
        <f>IF(AND(D75=1,Assets!J75=1,Assets!K75=0),1,0)</f>
      </c>
      <c r="F75">
        <f>Assets!T75</f>
      </c>
      <c r="G75">
        <f>Assets!AF75+Assets!L75</f>
      </c>
      <c r="H75">
        <f>Assets!M75</f>
      </c>
      <c r="I75" s="2">
        <f>IF($B75="",0,IF($D75=1,IF(1&lt;=$C75,MIN($G75+$H75*INDEX(Rates!$C$2:$AP$60,MATCH($B75,Rates!$A$2:$A$60,0),1),Assets!$Z75),MIN($G75+$H75*INDEX(Rates!$C$2:$AP$60,MATCH($B75,Rates!$A$2:$A$60,0),1),Assets!$Z75)),$G75+$H75*INDEX(Rates!$C$2:$AP$60,MATCH($B75,Rates!$A$2:$A$60,0),1)))</f>
      </c>
      <c r="J75" s="2">
        <f>IF($B75="",0,IF($D75=1,IF(2&lt;=$C75,MIN(IF($E75=1,$F75-$I75,$H75)*INDEX(Rates!$C$2:$AP$60,MATCH($B75,Rates!$A$2:$A$60,0),2),Limits!$B$7*Assets!$S75),MIN(Limits!$B$9*Assets!$S75,MAX(0,$F75-SUM($I75:I75)))),IF($E75=1,$F75-$I75,$H75)*INDEX(Rates!$C$2:$AP$60,MATCH($B75,Rates!$A$2:$A$60,0),2)))</f>
      </c>
      <c r="K75" s="2">
        <f>IF($B75="",0,IF($D75=1,IF(3&lt;=$C75,MIN(IF($E75=1,$F75-$I75,$H75)*INDEX(Rates!$C$2:$AP$60,MATCH($B75,Rates!$A$2:$A$60,0),3),Limits!$B$8*Assets!$S75),MIN(Limits!$B$9*Assets!$S75,MAX(0,$F75-SUM($I75:J75)))),IF($E75=1,$F75-$I75,$H75)*INDEX(Rates!$C$2:$AP$60,MATCH($B75,Rates!$A$2:$A$60,0),3)))</f>
      </c>
      <c r="L75" s="2">
        <f>IF($B75="",0,IF($D75=1,IF(4&lt;=$C75,MIN(IF($E75=1,$F75-$I75,$H75)*INDEX(Rates!$C$2:$AP$60,MATCH($B75,Rates!$A$2:$A$60,0),4),Limits!$B$9*Assets!$S75),MIN(Limits!$B$9*Assets!$S75,MAX(0,$F75-SUM($I75:K75)))),IF($E75=1,$F75-$I75,$H75)*INDEX(Rates!$C$2:$AP$60,MATCH($B75,Rates!$A$2:$A$60,0),4)))</f>
      </c>
      <c r="M75" s="2">
        <f>IF($B75="",0,IF($D75=1,IF(5&lt;=$C75,MIN(IF($E75=1,$F75-$I75,$H75)*INDEX(Rates!$C$2:$AP$60,MATCH($B75,Rates!$A$2:$A$60,0),5),Limits!$B$9*Assets!$S75),MIN(Limits!$B$9*Assets!$S75,MAX(0,$F75-SUM($I75:L75)))),IF($E75=1,$F75-$I75,$H75)*INDEX(Rates!$C$2:$AP$60,MATCH($B75,Rates!$A$2:$A$60,0),5)))</f>
      </c>
      <c r="N75" s="2">
        <f>IF($B75="",0,IF($D75=1,IF(6&lt;=$C75,MIN(IF($E75=1,$F75-$I75,$H75)*INDEX(Rates!$C$2:$AP$60,MATCH($B75,Rates!$A$2:$A$60,0),6),Limits!$B$9*Assets!$S75),MIN(Limits!$B$9*Assets!$S75,MAX(0,$F75-SUM($I75:M75)))),IF($E75=1,$F75-$I75,$H75)*INDEX(Rates!$C$2:$AP$60,MATCH($B75,Rates!$A$2:$A$60,0),6)))</f>
      </c>
      <c r="O75" s="2">
        <f>IF($B75="",0,IF($D75=1,IF(7&lt;=$C75,MIN(IF($E75=1,$F75-$I75,$H75)*INDEX(Rates!$C$2:$AP$60,MATCH($B75,Rates!$A$2:$A$60,0),7),Limits!$B$9*Assets!$S75),MIN(Limits!$B$9*Assets!$S75,MAX(0,$F75-SUM($I75:N75)))),IF($E75=1,$F75-$I75,$H75)*INDEX(Rates!$C$2:$AP$60,MATCH($B75,Rates!$A$2:$A$60,0),7)))</f>
      </c>
      <c r="P75" s="2">
        <f>IF($B75="",0,IF($D75=1,IF(8&lt;=$C75,MIN(IF($E75=1,$F75-$I75,$H75)*INDEX(Rates!$C$2:$AP$60,MATCH($B75,Rates!$A$2:$A$60,0),8),Limits!$B$9*Assets!$S75),MIN(Limits!$B$9*Assets!$S75,MAX(0,$F75-SUM($I75:O75)))),IF($E75=1,$F75-$I75,$H75)*INDEX(Rates!$C$2:$AP$60,MATCH($B75,Rates!$A$2:$A$60,0),8)))</f>
      </c>
      <c r="Q75" s="2">
        <f>IF($B75="",0,IF($D75=1,IF(9&lt;=$C75,MIN(IF($E75=1,$F75-$I75,$H75)*INDEX(Rates!$C$2:$AP$60,MATCH($B75,Rates!$A$2:$A$60,0),9),Limits!$B$9*Assets!$S75),MIN(Limits!$B$9*Assets!$S75,MAX(0,$F75-SUM($I75:P75)))),IF($E75=1,$F75-$I75,$H75)*INDEX(Rates!$C$2:$AP$60,MATCH($B75,Rates!$A$2:$A$60,0),9)))</f>
      </c>
      <c r="R75" s="2">
        <f>IF($B75="",0,IF($D75=1,IF(10&lt;=$C75,MIN(IF($E75=1,$F75-$I75,$H75)*INDEX(Rates!$C$2:$AP$60,MATCH($B75,Rates!$A$2:$A$60,0),10),Limits!$B$9*Assets!$S75),MIN(Limits!$B$9*Assets!$S75,MAX(0,$F75-SUM($I75:Q75)))),IF($E75=1,$F75-$I75,$H75)*INDEX(Rates!$C$2:$AP$60,MATCH($B75,Rates!$A$2:$A$60,0),10)))</f>
      </c>
      <c r="S75" s="2">
        <f>IF($B75="",0,IF($D75=1,IF(11&lt;=$C75,MIN(IF($E75=1,$F75-$I75,$H75)*INDEX(Rates!$C$2:$AP$60,MATCH($B75,Rates!$A$2:$A$60,0),11),Limits!$B$9*Assets!$S75),MIN(Limits!$B$9*Assets!$S75,MAX(0,$F75-SUM($I75:R75)))),IF($E75=1,$F75-$I75,$H75)*INDEX(Rates!$C$2:$AP$60,MATCH($B75,Rates!$A$2:$A$60,0),11)))</f>
      </c>
      <c r="T75" s="2">
        <f>IF($B75="",0,IF($D75=1,IF(12&lt;=$C75,MIN(IF($E75=1,$F75-$I75,$H75)*INDEX(Rates!$C$2:$AP$60,MATCH($B75,Rates!$A$2:$A$60,0),12),Limits!$B$9*Assets!$S75),MIN(Limits!$B$9*Assets!$S75,MAX(0,$F75-SUM($I75:S75)))),IF($E75=1,$F75-$I75,$H75)*INDEX(Rates!$C$2:$AP$60,MATCH($B75,Rates!$A$2:$A$60,0),12)))</f>
      </c>
      <c r="U75" s="2">
        <f>IF($B75="",0,IF($D75=1,IF(13&lt;=$C75,MIN(IF($E75=1,$F75-$I75,$H75)*INDEX(Rates!$C$2:$AP$60,MATCH($B75,Rates!$A$2:$A$60,0),13),Limits!$B$9*Assets!$S75),MIN(Limits!$B$9*Assets!$S75,MAX(0,$F75-SUM($I75:T75)))),IF($E75=1,$F75-$I75,$H75)*INDEX(Rates!$C$2:$AP$60,MATCH($B75,Rates!$A$2:$A$60,0),13)))</f>
      </c>
      <c r="V75" s="2">
        <f>IF($B75="",0,IF($D75=1,IF(14&lt;=$C75,MIN(IF($E75=1,$F75-$I75,$H75)*INDEX(Rates!$C$2:$AP$60,MATCH($B75,Rates!$A$2:$A$60,0),14),Limits!$B$9*Assets!$S75),MIN(Limits!$B$9*Assets!$S75,MAX(0,$F75-SUM($I75:U75)))),IF($E75=1,$F75-$I75,$H75)*INDEX(Rates!$C$2:$AP$60,MATCH($B75,Rates!$A$2:$A$60,0),14)))</f>
      </c>
      <c r="W75" s="2">
        <f>IF($B75="",0,IF($D75=1,IF(15&lt;=$C75,MIN(IF($E75=1,$F75-$I75,$H75)*INDEX(Rates!$C$2:$AP$60,MATCH($B75,Rates!$A$2:$A$60,0),15),Limits!$B$9*Assets!$S75),MIN(Limits!$B$9*Assets!$S75,MAX(0,$F75-SUM($I75:V75)))),IF($E75=1,$F75-$I75,$H75)*INDEX(Rates!$C$2:$AP$60,MATCH($B75,Rates!$A$2:$A$60,0),15)))</f>
      </c>
      <c r="X75" s="2">
        <f>IF($B75="",0,IF($D75=1,IF(16&lt;=$C75,MIN(IF($E75=1,$F75-$I75,$H75)*INDEX(Rates!$C$2:$AP$60,MATCH($B75,Rates!$A$2:$A$60,0),16),Limits!$B$9*Assets!$S75),MIN(Limits!$B$9*Assets!$S75,MAX(0,$F75-SUM($I75:W75)))),IF($E75=1,$F75-$I75,$H75)*INDEX(Rates!$C$2:$AP$60,MATCH($B75,Rates!$A$2:$A$60,0),16)))</f>
      </c>
      <c r="Y75" s="2">
        <f>IF($B75="",0,IF($D75=1,IF(17&lt;=$C75,MIN(IF($E75=1,$F75-$I75,$H75)*INDEX(Rates!$C$2:$AP$60,MATCH($B75,Rates!$A$2:$A$60,0),17),Limits!$B$9*Assets!$S75),MIN(Limits!$B$9*Assets!$S75,MAX(0,$F75-SUM($I75:X75)))),IF($E75=1,$F75-$I75,$H75)*INDEX(Rates!$C$2:$AP$60,MATCH($B75,Rates!$A$2:$A$60,0),17)))</f>
      </c>
      <c r="Z75" s="2">
        <f>IF($B75="",0,IF($D75=1,IF(18&lt;=$C75,MIN(IF($E75=1,$F75-$I75,$H75)*INDEX(Rates!$C$2:$AP$60,MATCH($B75,Rates!$A$2:$A$60,0),18),Limits!$B$9*Assets!$S75),MIN(Limits!$B$9*Assets!$S75,MAX(0,$F75-SUM($I75:Y75)))),IF($E75=1,$F75-$I75,$H75)*INDEX(Rates!$C$2:$AP$60,MATCH($B75,Rates!$A$2:$A$60,0),18)))</f>
      </c>
      <c r="AA75" s="2">
        <f>IF($B75="",0,IF($D75=1,IF(19&lt;=$C75,MIN(IF($E75=1,$F75-$I75,$H75)*INDEX(Rates!$C$2:$AP$60,MATCH($B75,Rates!$A$2:$A$60,0),19),Limits!$B$9*Assets!$S75),MIN(Limits!$B$9*Assets!$S75,MAX(0,$F75-SUM($I75:Z75)))),IF($E75=1,$F75-$I75,$H75)*INDEX(Rates!$C$2:$AP$60,MATCH($B75,Rates!$A$2:$A$60,0),19)))</f>
      </c>
      <c r="AB75" s="2">
        <f>IF($B75="",0,IF($D75=1,IF(20&lt;=$C75,MIN(IF($E75=1,$F75-$I75,$H75)*INDEX(Rates!$C$2:$AP$60,MATCH($B75,Rates!$A$2:$A$60,0),20),Limits!$B$9*Assets!$S75),MIN(Limits!$B$9*Assets!$S75,MAX(0,$F75-SUM($I75:AA75)))),IF($E75=1,$F75-$I75,$H75)*INDEX(Rates!$C$2:$AP$60,MATCH($B75,Rates!$A$2:$A$60,0),20)))</f>
      </c>
      <c r="AC75" s="2">
        <f>IF($B75="",0,IF($D75=1,IF(21&lt;=$C75,MIN(IF($E75=1,$F75-$I75,$H75)*INDEX(Rates!$C$2:$AP$60,MATCH($B75,Rates!$A$2:$A$60,0),21),Limits!$B$9*Assets!$S75),MIN(Limits!$B$9*Assets!$S75,MAX(0,$F75-SUM($I75:AB75)))),IF($E75=1,$F75-$I75,$H75)*INDEX(Rates!$C$2:$AP$60,MATCH($B75,Rates!$A$2:$A$60,0),21)))</f>
      </c>
      <c r="AD75" s="2">
        <f>IF($B75="",0,IF($D75=1,IF(22&lt;=$C75,MIN(IF($E75=1,$F75-$I75,$H75)*INDEX(Rates!$C$2:$AP$60,MATCH($B75,Rates!$A$2:$A$60,0),22),Limits!$B$9*Assets!$S75),MIN(Limits!$B$9*Assets!$S75,MAX(0,$F75-SUM($I75:AC75)))),IF($E75=1,$F75-$I75,$H75)*INDEX(Rates!$C$2:$AP$60,MATCH($B75,Rates!$A$2:$A$60,0),22)))</f>
      </c>
      <c r="AE75" s="2">
        <f>IF($B75="",0,IF($D75=1,IF(23&lt;=$C75,MIN(IF($E75=1,$F75-$I75,$H75)*INDEX(Rates!$C$2:$AP$60,MATCH($B75,Rates!$A$2:$A$60,0),23),Limits!$B$9*Assets!$S75),MIN(Limits!$B$9*Assets!$S75,MAX(0,$F75-SUM($I75:AD75)))),IF($E75=1,$F75-$I75,$H75)*INDEX(Rates!$C$2:$AP$60,MATCH($B75,Rates!$A$2:$A$60,0),23)))</f>
      </c>
      <c r="AF75" s="2">
        <f>IF($B75="",0,IF($D75=1,IF(24&lt;=$C75,MIN(IF($E75=1,$F75-$I75,$H75)*INDEX(Rates!$C$2:$AP$60,MATCH($B75,Rates!$A$2:$A$60,0),24),Limits!$B$9*Assets!$S75),MIN(Limits!$B$9*Assets!$S75,MAX(0,$F75-SUM($I75:AE75)))),IF($E75=1,$F75-$I75,$H75)*INDEX(Rates!$C$2:$AP$60,MATCH($B75,Rates!$A$2:$A$60,0),24)))</f>
      </c>
      <c r="AG75" s="2">
        <f>IF($B75="",0,IF($D75=1,IF(25&lt;=$C75,MIN(IF($E75=1,$F75-$I75,$H75)*INDEX(Rates!$C$2:$AP$60,MATCH($B75,Rates!$A$2:$A$60,0),25),Limits!$B$9*Assets!$S75),MIN(Limits!$B$9*Assets!$S75,MAX(0,$F75-SUM($I75:AF75)))),IF($E75=1,$F75-$I75,$H75)*INDEX(Rates!$C$2:$AP$60,MATCH($B75,Rates!$A$2:$A$60,0),25)))</f>
      </c>
      <c r="AH75" s="2">
        <f>IF($B75="",0,IF($D75=1,IF(26&lt;=$C75,MIN(IF($E75=1,$F75-$I75,$H75)*INDEX(Rates!$C$2:$AP$60,MATCH($B75,Rates!$A$2:$A$60,0),26),Limits!$B$9*Assets!$S75),MIN(Limits!$B$9*Assets!$S75,MAX(0,$F75-SUM($I75:AG75)))),IF($E75=1,$F75-$I75,$H75)*INDEX(Rates!$C$2:$AP$60,MATCH($B75,Rates!$A$2:$A$60,0),26)))</f>
      </c>
      <c r="AI75" s="2">
        <f>IF($B75="",0,IF($D75=1,IF(27&lt;=$C75,MIN(IF($E75=1,$F75-$I75,$H75)*INDEX(Rates!$C$2:$AP$60,MATCH($B75,Rates!$A$2:$A$60,0),27),Limits!$B$9*Assets!$S75),MIN(Limits!$B$9*Assets!$S75,MAX(0,$F75-SUM($I75:AH75)))),IF($E75=1,$F75-$I75,$H75)*INDEX(Rates!$C$2:$AP$60,MATCH($B75,Rates!$A$2:$A$60,0),27)))</f>
      </c>
      <c r="AJ75" s="2">
        <f>IF($B75="",0,IF($D75=1,IF(28&lt;=$C75,MIN(IF($E75=1,$F75-$I75,$H75)*INDEX(Rates!$C$2:$AP$60,MATCH($B75,Rates!$A$2:$A$60,0),28),Limits!$B$9*Assets!$S75),MIN(Limits!$B$9*Assets!$S75,MAX(0,$F75-SUM($I75:AI75)))),IF($E75=1,$F75-$I75,$H75)*INDEX(Rates!$C$2:$AP$60,MATCH($B75,Rates!$A$2:$A$60,0),28)))</f>
      </c>
      <c r="AK75" s="2">
        <f>IF($B75="",0,IF($D75=1,IF(29&lt;=$C75,MIN(IF($E75=1,$F75-$I75,$H75)*INDEX(Rates!$C$2:$AP$60,MATCH($B75,Rates!$A$2:$A$60,0),29),Limits!$B$9*Assets!$S75),MIN(Limits!$B$9*Assets!$S75,MAX(0,$F75-SUM($I75:AJ75)))),IF($E75=1,$F75-$I75,$H75)*INDEX(Rates!$C$2:$AP$60,MATCH($B75,Rates!$A$2:$A$60,0),29)))</f>
      </c>
      <c r="AL75" s="2">
        <f>IF($B75="",0,IF($D75=1,IF(30&lt;=$C75,MIN(IF($E75=1,$F75-$I75,$H75)*INDEX(Rates!$C$2:$AP$60,MATCH($B75,Rates!$A$2:$A$60,0),30),Limits!$B$9*Assets!$S75),MIN(Limits!$B$9*Assets!$S75,MAX(0,$F75-SUM($I75:AK75)))),IF($E75=1,$F75-$I75,$H75)*INDEX(Rates!$C$2:$AP$60,MATCH($B75,Rates!$A$2:$A$60,0),30)))</f>
      </c>
      <c r="AM75" s="2">
        <f>IF($B75="",0,IF($D75=1,IF(31&lt;=$C75,MIN(IF($E75=1,$F75-$I75,$H75)*INDEX(Rates!$C$2:$AP$60,MATCH($B75,Rates!$A$2:$A$60,0),31),Limits!$B$9*Assets!$S75),MIN(Limits!$B$9*Assets!$S75,MAX(0,$F75-SUM($I75:AL75)))),IF($E75=1,$F75-$I75,$H75)*INDEX(Rates!$C$2:$AP$60,MATCH($B75,Rates!$A$2:$A$60,0),31)))</f>
      </c>
      <c r="AN75" s="2">
        <f>IF($B75="",0,IF($D75=1,IF(32&lt;=$C75,MIN(IF($E75=1,$F75-$I75,$H75)*INDEX(Rates!$C$2:$AP$60,MATCH($B75,Rates!$A$2:$A$60,0),32),Limits!$B$9*Assets!$S75),MIN(Limits!$B$9*Assets!$S75,MAX(0,$F75-SUM($I75:AM75)))),IF($E75=1,$F75-$I75,$H75)*INDEX(Rates!$C$2:$AP$60,MATCH($B75,Rates!$A$2:$A$60,0),32)))</f>
      </c>
      <c r="AO75" s="2">
        <f>IF($B75="",0,IF($D75=1,IF(33&lt;=$C75,MIN(IF($E75=1,$F75-$I75,$H75)*INDEX(Rates!$C$2:$AP$60,MATCH($B75,Rates!$A$2:$A$60,0),33),Limits!$B$9*Assets!$S75),MIN(Limits!$B$9*Assets!$S75,MAX(0,$F75-SUM($I75:AN75)))),IF($E75=1,$F75-$I75,$H75)*INDEX(Rates!$C$2:$AP$60,MATCH($B75,Rates!$A$2:$A$60,0),33)))</f>
      </c>
      <c r="AP75" s="2">
        <f>IF($B75="",0,IF($D75=1,IF(34&lt;=$C75,MIN(IF($E75=1,$F75-$I75,$H75)*INDEX(Rates!$C$2:$AP$60,MATCH($B75,Rates!$A$2:$A$60,0),34),Limits!$B$9*Assets!$S75),MIN(Limits!$B$9*Assets!$S75,MAX(0,$F75-SUM($I75:AO75)))),IF($E75=1,$F75-$I75,$H75)*INDEX(Rates!$C$2:$AP$60,MATCH($B75,Rates!$A$2:$A$60,0),34)))</f>
      </c>
      <c r="AQ75" s="2">
        <f>IF($B75="",0,IF($D75=1,IF(35&lt;=$C75,MIN(IF($E75=1,$F75-$I75,$H75)*INDEX(Rates!$C$2:$AP$60,MATCH($B75,Rates!$A$2:$A$60,0),35),Limits!$B$9*Assets!$S75),MIN(Limits!$B$9*Assets!$S75,MAX(0,$F75-SUM($I75:AP75)))),IF($E75=1,$F75-$I75,$H75)*INDEX(Rates!$C$2:$AP$60,MATCH($B75,Rates!$A$2:$A$60,0),35)))</f>
      </c>
      <c r="AR75" s="2">
        <f>IF($B75="",0,IF($D75=1,IF(36&lt;=$C75,MIN(IF($E75=1,$F75-$I75,$H75)*INDEX(Rates!$C$2:$AP$60,MATCH($B75,Rates!$A$2:$A$60,0),36),Limits!$B$9*Assets!$S75),MIN(Limits!$B$9*Assets!$S75,MAX(0,$F75-SUM($I75:AQ75)))),IF($E75=1,$F75-$I75,$H75)*INDEX(Rates!$C$2:$AP$60,MATCH($B75,Rates!$A$2:$A$60,0),36)))</f>
      </c>
      <c r="AS75" s="2">
        <f>IF($B75="",0,IF($D75=1,IF(37&lt;=$C75,MIN(IF($E75=1,$F75-$I75,$H75)*INDEX(Rates!$C$2:$AP$60,MATCH($B75,Rates!$A$2:$A$60,0),37),Limits!$B$9*Assets!$S75),MIN(Limits!$B$9*Assets!$S75,MAX(0,$F75-SUM($I75:AR75)))),IF($E75=1,$F75-$I75,$H75)*INDEX(Rates!$C$2:$AP$60,MATCH($B75,Rates!$A$2:$A$60,0),37)))</f>
      </c>
      <c r="AT75" s="2">
        <f>IF($B75="",0,IF($D75=1,IF(38&lt;=$C75,MIN(IF($E75=1,$F75-$I75,$H75)*INDEX(Rates!$C$2:$AP$60,MATCH($B75,Rates!$A$2:$A$60,0),38),Limits!$B$9*Assets!$S75),MIN(Limits!$B$9*Assets!$S75,MAX(0,$F75-SUM($I75:AS75)))),IF($E75=1,$F75-$I75,$H75)*INDEX(Rates!$C$2:$AP$60,MATCH($B75,Rates!$A$2:$A$60,0),38)))</f>
      </c>
      <c r="AU75" s="2">
        <f>IF($B75="",0,IF($D75=1,IF(39&lt;=$C75,MIN(IF($E75=1,$F75-$I75,$H75)*INDEX(Rates!$C$2:$AP$60,MATCH($B75,Rates!$A$2:$A$60,0),39),Limits!$B$9*Assets!$S75),MIN(Limits!$B$9*Assets!$S75,MAX(0,$F75-SUM($I75:AT75)))),IF($E75=1,$F75-$I75,$H75)*INDEX(Rates!$C$2:$AP$60,MATCH($B75,Rates!$A$2:$A$60,0),39)))</f>
      </c>
      <c r="AV75" s="2">
        <f>IF($B75="",0,IF($D75=1,IF(40&lt;=$C75,MIN(IF($E75=1,$F75-$I75,$H75)*INDEX(Rates!$C$2:$AP$60,MATCH($B75,Rates!$A$2:$A$60,0),40),Limits!$B$9*Assets!$S75),MIN(Limits!$B$9*Assets!$S75,MAX(0,$F75-SUM($I75:AU75)))),IF($E75=1,$F75-$I75,$H75)*INDEX(Rates!$C$2:$AP$60,MATCH($B75,Rates!$A$2:$A$60,0),40)))</f>
      </c>
    </row>
    <row r="76" spans="1:48" x14ac:dyDescent="0.25">
      <c r="A76">
        <f>IF(Assets!A76="","",Assets!A76)</f>
      </c>
      <c r="B76">
        <f>Assets!AD76</f>
      </c>
      <c r="C76">
        <f>IF(B76="",0,INDEX(Rates!$B$2:$B$60,MATCH(B76,Rates!$A$2:$A$60,0)))</f>
      </c>
      <c r="D76">
        <f>Assets!X76</f>
      </c>
      <c r="E76">
        <f>IF(AND(D76=1,Assets!J76=1,Assets!K76=0),1,0)</f>
      </c>
      <c r="F76">
        <f>Assets!T76</f>
      </c>
      <c r="G76">
        <f>Assets!AF76+Assets!L76</f>
      </c>
      <c r="H76">
        <f>Assets!M76</f>
      </c>
      <c r="I76" s="2">
        <f>IF($B76="",0,IF($D76=1,IF(1&lt;=$C76,MIN($G76+$H76*INDEX(Rates!$C$2:$AP$60,MATCH($B76,Rates!$A$2:$A$60,0),1),Assets!$Z76),MIN($G76+$H76*INDEX(Rates!$C$2:$AP$60,MATCH($B76,Rates!$A$2:$A$60,0),1),Assets!$Z76)),$G76+$H76*INDEX(Rates!$C$2:$AP$60,MATCH($B76,Rates!$A$2:$A$60,0),1)))</f>
      </c>
      <c r="J76" s="2">
        <f>IF($B76="",0,IF($D76=1,IF(2&lt;=$C76,MIN(IF($E76=1,$F76-$I76,$H76)*INDEX(Rates!$C$2:$AP$60,MATCH($B76,Rates!$A$2:$A$60,0),2),Limits!$B$7*Assets!$S76),MIN(Limits!$B$9*Assets!$S76,MAX(0,$F76-SUM($I76:I76)))),IF($E76=1,$F76-$I76,$H76)*INDEX(Rates!$C$2:$AP$60,MATCH($B76,Rates!$A$2:$A$60,0),2)))</f>
      </c>
      <c r="K76" s="2">
        <f>IF($B76="",0,IF($D76=1,IF(3&lt;=$C76,MIN(IF($E76=1,$F76-$I76,$H76)*INDEX(Rates!$C$2:$AP$60,MATCH($B76,Rates!$A$2:$A$60,0),3),Limits!$B$8*Assets!$S76),MIN(Limits!$B$9*Assets!$S76,MAX(0,$F76-SUM($I76:J76)))),IF($E76=1,$F76-$I76,$H76)*INDEX(Rates!$C$2:$AP$60,MATCH($B76,Rates!$A$2:$A$60,0),3)))</f>
      </c>
      <c r="L76" s="2">
        <f>IF($B76="",0,IF($D76=1,IF(4&lt;=$C76,MIN(IF($E76=1,$F76-$I76,$H76)*INDEX(Rates!$C$2:$AP$60,MATCH($B76,Rates!$A$2:$A$60,0),4),Limits!$B$9*Assets!$S76),MIN(Limits!$B$9*Assets!$S76,MAX(0,$F76-SUM($I76:K76)))),IF($E76=1,$F76-$I76,$H76)*INDEX(Rates!$C$2:$AP$60,MATCH($B76,Rates!$A$2:$A$60,0),4)))</f>
      </c>
      <c r="M76" s="2">
        <f>IF($B76="",0,IF($D76=1,IF(5&lt;=$C76,MIN(IF($E76=1,$F76-$I76,$H76)*INDEX(Rates!$C$2:$AP$60,MATCH($B76,Rates!$A$2:$A$60,0),5),Limits!$B$9*Assets!$S76),MIN(Limits!$B$9*Assets!$S76,MAX(0,$F76-SUM($I76:L76)))),IF($E76=1,$F76-$I76,$H76)*INDEX(Rates!$C$2:$AP$60,MATCH($B76,Rates!$A$2:$A$60,0),5)))</f>
      </c>
      <c r="N76" s="2">
        <f>IF($B76="",0,IF($D76=1,IF(6&lt;=$C76,MIN(IF($E76=1,$F76-$I76,$H76)*INDEX(Rates!$C$2:$AP$60,MATCH($B76,Rates!$A$2:$A$60,0),6),Limits!$B$9*Assets!$S76),MIN(Limits!$B$9*Assets!$S76,MAX(0,$F76-SUM($I76:M76)))),IF($E76=1,$F76-$I76,$H76)*INDEX(Rates!$C$2:$AP$60,MATCH($B76,Rates!$A$2:$A$60,0),6)))</f>
      </c>
      <c r="O76" s="2">
        <f>IF($B76="",0,IF($D76=1,IF(7&lt;=$C76,MIN(IF($E76=1,$F76-$I76,$H76)*INDEX(Rates!$C$2:$AP$60,MATCH($B76,Rates!$A$2:$A$60,0),7),Limits!$B$9*Assets!$S76),MIN(Limits!$B$9*Assets!$S76,MAX(0,$F76-SUM($I76:N76)))),IF($E76=1,$F76-$I76,$H76)*INDEX(Rates!$C$2:$AP$60,MATCH($B76,Rates!$A$2:$A$60,0),7)))</f>
      </c>
      <c r="P76" s="2">
        <f>IF($B76="",0,IF($D76=1,IF(8&lt;=$C76,MIN(IF($E76=1,$F76-$I76,$H76)*INDEX(Rates!$C$2:$AP$60,MATCH($B76,Rates!$A$2:$A$60,0),8),Limits!$B$9*Assets!$S76),MIN(Limits!$B$9*Assets!$S76,MAX(0,$F76-SUM($I76:O76)))),IF($E76=1,$F76-$I76,$H76)*INDEX(Rates!$C$2:$AP$60,MATCH($B76,Rates!$A$2:$A$60,0),8)))</f>
      </c>
      <c r="Q76" s="2">
        <f>IF($B76="",0,IF($D76=1,IF(9&lt;=$C76,MIN(IF($E76=1,$F76-$I76,$H76)*INDEX(Rates!$C$2:$AP$60,MATCH($B76,Rates!$A$2:$A$60,0),9),Limits!$B$9*Assets!$S76),MIN(Limits!$B$9*Assets!$S76,MAX(0,$F76-SUM($I76:P76)))),IF($E76=1,$F76-$I76,$H76)*INDEX(Rates!$C$2:$AP$60,MATCH($B76,Rates!$A$2:$A$60,0),9)))</f>
      </c>
      <c r="R76" s="2">
        <f>IF($B76="",0,IF($D76=1,IF(10&lt;=$C76,MIN(IF($E76=1,$F76-$I76,$H76)*INDEX(Rates!$C$2:$AP$60,MATCH($B76,Rates!$A$2:$A$60,0),10),Limits!$B$9*Assets!$S76),MIN(Limits!$B$9*Assets!$S76,MAX(0,$F76-SUM($I76:Q76)))),IF($E76=1,$F76-$I76,$H76)*INDEX(Rates!$C$2:$AP$60,MATCH($B76,Rates!$A$2:$A$60,0),10)))</f>
      </c>
      <c r="S76" s="2">
        <f>IF($B76="",0,IF($D76=1,IF(11&lt;=$C76,MIN(IF($E76=1,$F76-$I76,$H76)*INDEX(Rates!$C$2:$AP$60,MATCH($B76,Rates!$A$2:$A$60,0),11),Limits!$B$9*Assets!$S76),MIN(Limits!$B$9*Assets!$S76,MAX(0,$F76-SUM($I76:R76)))),IF($E76=1,$F76-$I76,$H76)*INDEX(Rates!$C$2:$AP$60,MATCH($B76,Rates!$A$2:$A$60,0),11)))</f>
      </c>
      <c r="T76" s="2">
        <f>IF($B76="",0,IF($D76=1,IF(12&lt;=$C76,MIN(IF($E76=1,$F76-$I76,$H76)*INDEX(Rates!$C$2:$AP$60,MATCH($B76,Rates!$A$2:$A$60,0),12),Limits!$B$9*Assets!$S76),MIN(Limits!$B$9*Assets!$S76,MAX(0,$F76-SUM($I76:S76)))),IF($E76=1,$F76-$I76,$H76)*INDEX(Rates!$C$2:$AP$60,MATCH($B76,Rates!$A$2:$A$60,0),12)))</f>
      </c>
      <c r="U76" s="2">
        <f>IF($B76="",0,IF($D76=1,IF(13&lt;=$C76,MIN(IF($E76=1,$F76-$I76,$H76)*INDEX(Rates!$C$2:$AP$60,MATCH($B76,Rates!$A$2:$A$60,0),13),Limits!$B$9*Assets!$S76),MIN(Limits!$B$9*Assets!$S76,MAX(0,$F76-SUM($I76:T76)))),IF($E76=1,$F76-$I76,$H76)*INDEX(Rates!$C$2:$AP$60,MATCH($B76,Rates!$A$2:$A$60,0),13)))</f>
      </c>
      <c r="V76" s="2">
        <f>IF($B76="",0,IF($D76=1,IF(14&lt;=$C76,MIN(IF($E76=1,$F76-$I76,$H76)*INDEX(Rates!$C$2:$AP$60,MATCH($B76,Rates!$A$2:$A$60,0),14),Limits!$B$9*Assets!$S76),MIN(Limits!$B$9*Assets!$S76,MAX(0,$F76-SUM($I76:U76)))),IF($E76=1,$F76-$I76,$H76)*INDEX(Rates!$C$2:$AP$60,MATCH($B76,Rates!$A$2:$A$60,0),14)))</f>
      </c>
      <c r="W76" s="2">
        <f>IF($B76="",0,IF($D76=1,IF(15&lt;=$C76,MIN(IF($E76=1,$F76-$I76,$H76)*INDEX(Rates!$C$2:$AP$60,MATCH($B76,Rates!$A$2:$A$60,0),15),Limits!$B$9*Assets!$S76),MIN(Limits!$B$9*Assets!$S76,MAX(0,$F76-SUM($I76:V76)))),IF($E76=1,$F76-$I76,$H76)*INDEX(Rates!$C$2:$AP$60,MATCH($B76,Rates!$A$2:$A$60,0),15)))</f>
      </c>
      <c r="X76" s="2">
        <f>IF($B76="",0,IF($D76=1,IF(16&lt;=$C76,MIN(IF($E76=1,$F76-$I76,$H76)*INDEX(Rates!$C$2:$AP$60,MATCH($B76,Rates!$A$2:$A$60,0),16),Limits!$B$9*Assets!$S76),MIN(Limits!$B$9*Assets!$S76,MAX(0,$F76-SUM($I76:W76)))),IF($E76=1,$F76-$I76,$H76)*INDEX(Rates!$C$2:$AP$60,MATCH($B76,Rates!$A$2:$A$60,0),16)))</f>
      </c>
      <c r="Y76" s="2">
        <f>IF($B76="",0,IF($D76=1,IF(17&lt;=$C76,MIN(IF($E76=1,$F76-$I76,$H76)*INDEX(Rates!$C$2:$AP$60,MATCH($B76,Rates!$A$2:$A$60,0),17),Limits!$B$9*Assets!$S76),MIN(Limits!$B$9*Assets!$S76,MAX(0,$F76-SUM($I76:X76)))),IF($E76=1,$F76-$I76,$H76)*INDEX(Rates!$C$2:$AP$60,MATCH($B76,Rates!$A$2:$A$60,0),17)))</f>
      </c>
      <c r="Z76" s="2">
        <f>IF($B76="",0,IF($D76=1,IF(18&lt;=$C76,MIN(IF($E76=1,$F76-$I76,$H76)*INDEX(Rates!$C$2:$AP$60,MATCH($B76,Rates!$A$2:$A$60,0),18),Limits!$B$9*Assets!$S76),MIN(Limits!$B$9*Assets!$S76,MAX(0,$F76-SUM($I76:Y76)))),IF($E76=1,$F76-$I76,$H76)*INDEX(Rates!$C$2:$AP$60,MATCH($B76,Rates!$A$2:$A$60,0),18)))</f>
      </c>
      <c r="AA76" s="2">
        <f>IF($B76="",0,IF($D76=1,IF(19&lt;=$C76,MIN(IF($E76=1,$F76-$I76,$H76)*INDEX(Rates!$C$2:$AP$60,MATCH($B76,Rates!$A$2:$A$60,0),19),Limits!$B$9*Assets!$S76),MIN(Limits!$B$9*Assets!$S76,MAX(0,$F76-SUM($I76:Z76)))),IF($E76=1,$F76-$I76,$H76)*INDEX(Rates!$C$2:$AP$60,MATCH($B76,Rates!$A$2:$A$60,0),19)))</f>
      </c>
      <c r="AB76" s="2">
        <f>IF($B76="",0,IF($D76=1,IF(20&lt;=$C76,MIN(IF($E76=1,$F76-$I76,$H76)*INDEX(Rates!$C$2:$AP$60,MATCH($B76,Rates!$A$2:$A$60,0),20),Limits!$B$9*Assets!$S76),MIN(Limits!$B$9*Assets!$S76,MAX(0,$F76-SUM($I76:AA76)))),IF($E76=1,$F76-$I76,$H76)*INDEX(Rates!$C$2:$AP$60,MATCH($B76,Rates!$A$2:$A$60,0),20)))</f>
      </c>
      <c r="AC76" s="2">
        <f>IF($B76="",0,IF($D76=1,IF(21&lt;=$C76,MIN(IF($E76=1,$F76-$I76,$H76)*INDEX(Rates!$C$2:$AP$60,MATCH($B76,Rates!$A$2:$A$60,0),21),Limits!$B$9*Assets!$S76),MIN(Limits!$B$9*Assets!$S76,MAX(0,$F76-SUM($I76:AB76)))),IF($E76=1,$F76-$I76,$H76)*INDEX(Rates!$C$2:$AP$60,MATCH($B76,Rates!$A$2:$A$60,0),21)))</f>
      </c>
      <c r="AD76" s="2">
        <f>IF($B76="",0,IF($D76=1,IF(22&lt;=$C76,MIN(IF($E76=1,$F76-$I76,$H76)*INDEX(Rates!$C$2:$AP$60,MATCH($B76,Rates!$A$2:$A$60,0),22),Limits!$B$9*Assets!$S76),MIN(Limits!$B$9*Assets!$S76,MAX(0,$F76-SUM($I76:AC76)))),IF($E76=1,$F76-$I76,$H76)*INDEX(Rates!$C$2:$AP$60,MATCH($B76,Rates!$A$2:$A$60,0),22)))</f>
      </c>
      <c r="AE76" s="2">
        <f>IF($B76="",0,IF($D76=1,IF(23&lt;=$C76,MIN(IF($E76=1,$F76-$I76,$H76)*INDEX(Rates!$C$2:$AP$60,MATCH($B76,Rates!$A$2:$A$60,0),23),Limits!$B$9*Assets!$S76),MIN(Limits!$B$9*Assets!$S76,MAX(0,$F76-SUM($I76:AD76)))),IF($E76=1,$F76-$I76,$H76)*INDEX(Rates!$C$2:$AP$60,MATCH($B76,Rates!$A$2:$A$60,0),23)))</f>
      </c>
      <c r="AF76" s="2">
        <f>IF($B76="",0,IF($D76=1,IF(24&lt;=$C76,MIN(IF($E76=1,$F76-$I76,$H76)*INDEX(Rates!$C$2:$AP$60,MATCH($B76,Rates!$A$2:$A$60,0),24),Limits!$B$9*Assets!$S76),MIN(Limits!$B$9*Assets!$S76,MAX(0,$F76-SUM($I76:AE76)))),IF($E76=1,$F76-$I76,$H76)*INDEX(Rates!$C$2:$AP$60,MATCH($B76,Rates!$A$2:$A$60,0),24)))</f>
      </c>
      <c r="AG76" s="2">
        <f>IF($B76="",0,IF($D76=1,IF(25&lt;=$C76,MIN(IF($E76=1,$F76-$I76,$H76)*INDEX(Rates!$C$2:$AP$60,MATCH($B76,Rates!$A$2:$A$60,0),25),Limits!$B$9*Assets!$S76),MIN(Limits!$B$9*Assets!$S76,MAX(0,$F76-SUM($I76:AF76)))),IF($E76=1,$F76-$I76,$H76)*INDEX(Rates!$C$2:$AP$60,MATCH($B76,Rates!$A$2:$A$60,0),25)))</f>
      </c>
      <c r="AH76" s="2">
        <f>IF($B76="",0,IF($D76=1,IF(26&lt;=$C76,MIN(IF($E76=1,$F76-$I76,$H76)*INDEX(Rates!$C$2:$AP$60,MATCH($B76,Rates!$A$2:$A$60,0),26),Limits!$B$9*Assets!$S76),MIN(Limits!$B$9*Assets!$S76,MAX(0,$F76-SUM($I76:AG76)))),IF($E76=1,$F76-$I76,$H76)*INDEX(Rates!$C$2:$AP$60,MATCH($B76,Rates!$A$2:$A$60,0),26)))</f>
      </c>
      <c r="AI76" s="2">
        <f>IF($B76="",0,IF($D76=1,IF(27&lt;=$C76,MIN(IF($E76=1,$F76-$I76,$H76)*INDEX(Rates!$C$2:$AP$60,MATCH($B76,Rates!$A$2:$A$60,0),27),Limits!$B$9*Assets!$S76),MIN(Limits!$B$9*Assets!$S76,MAX(0,$F76-SUM($I76:AH76)))),IF($E76=1,$F76-$I76,$H76)*INDEX(Rates!$C$2:$AP$60,MATCH($B76,Rates!$A$2:$A$60,0),27)))</f>
      </c>
      <c r="AJ76" s="2">
        <f>IF($B76="",0,IF($D76=1,IF(28&lt;=$C76,MIN(IF($E76=1,$F76-$I76,$H76)*INDEX(Rates!$C$2:$AP$60,MATCH($B76,Rates!$A$2:$A$60,0),28),Limits!$B$9*Assets!$S76),MIN(Limits!$B$9*Assets!$S76,MAX(0,$F76-SUM($I76:AI76)))),IF($E76=1,$F76-$I76,$H76)*INDEX(Rates!$C$2:$AP$60,MATCH($B76,Rates!$A$2:$A$60,0),28)))</f>
      </c>
      <c r="AK76" s="2">
        <f>IF($B76="",0,IF($D76=1,IF(29&lt;=$C76,MIN(IF($E76=1,$F76-$I76,$H76)*INDEX(Rates!$C$2:$AP$60,MATCH($B76,Rates!$A$2:$A$60,0),29),Limits!$B$9*Assets!$S76),MIN(Limits!$B$9*Assets!$S76,MAX(0,$F76-SUM($I76:AJ76)))),IF($E76=1,$F76-$I76,$H76)*INDEX(Rates!$C$2:$AP$60,MATCH($B76,Rates!$A$2:$A$60,0),29)))</f>
      </c>
      <c r="AL76" s="2">
        <f>IF($B76="",0,IF($D76=1,IF(30&lt;=$C76,MIN(IF($E76=1,$F76-$I76,$H76)*INDEX(Rates!$C$2:$AP$60,MATCH($B76,Rates!$A$2:$A$60,0),30),Limits!$B$9*Assets!$S76),MIN(Limits!$B$9*Assets!$S76,MAX(0,$F76-SUM($I76:AK76)))),IF($E76=1,$F76-$I76,$H76)*INDEX(Rates!$C$2:$AP$60,MATCH($B76,Rates!$A$2:$A$60,0),30)))</f>
      </c>
      <c r="AM76" s="2">
        <f>IF($B76="",0,IF($D76=1,IF(31&lt;=$C76,MIN(IF($E76=1,$F76-$I76,$H76)*INDEX(Rates!$C$2:$AP$60,MATCH($B76,Rates!$A$2:$A$60,0),31),Limits!$B$9*Assets!$S76),MIN(Limits!$B$9*Assets!$S76,MAX(0,$F76-SUM($I76:AL76)))),IF($E76=1,$F76-$I76,$H76)*INDEX(Rates!$C$2:$AP$60,MATCH($B76,Rates!$A$2:$A$60,0),31)))</f>
      </c>
      <c r="AN76" s="2">
        <f>IF($B76="",0,IF($D76=1,IF(32&lt;=$C76,MIN(IF($E76=1,$F76-$I76,$H76)*INDEX(Rates!$C$2:$AP$60,MATCH($B76,Rates!$A$2:$A$60,0),32),Limits!$B$9*Assets!$S76),MIN(Limits!$B$9*Assets!$S76,MAX(0,$F76-SUM($I76:AM76)))),IF($E76=1,$F76-$I76,$H76)*INDEX(Rates!$C$2:$AP$60,MATCH($B76,Rates!$A$2:$A$60,0),32)))</f>
      </c>
      <c r="AO76" s="2">
        <f>IF($B76="",0,IF($D76=1,IF(33&lt;=$C76,MIN(IF($E76=1,$F76-$I76,$H76)*INDEX(Rates!$C$2:$AP$60,MATCH($B76,Rates!$A$2:$A$60,0),33),Limits!$B$9*Assets!$S76),MIN(Limits!$B$9*Assets!$S76,MAX(0,$F76-SUM($I76:AN76)))),IF($E76=1,$F76-$I76,$H76)*INDEX(Rates!$C$2:$AP$60,MATCH($B76,Rates!$A$2:$A$60,0),33)))</f>
      </c>
      <c r="AP76" s="2">
        <f>IF($B76="",0,IF($D76=1,IF(34&lt;=$C76,MIN(IF($E76=1,$F76-$I76,$H76)*INDEX(Rates!$C$2:$AP$60,MATCH($B76,Rates!$A$2:$A$60,0),34),Limits!$B$9*Assets!$S76),MIN(Limits!$B$9*Assets!$S76,MAX(0,$F76-SUM($I76:AO76)))),IF($E76=1,$F76-$I76,$H76)*INDEX(Rates!$C$2:$AP$60,MATCH($B76,Rates!$A$2:$A$60,0),34)))</f>
      </c>
      <c r="AQ76" s="2">
        <f>IF($B76="",0,IF($D76=1,IF(35&lt;=$C76,MIN(IF($E76=1,$F76-$I76,$H76)*INDEX(Rates!$C$2:$AP$60,MATCH($B76,Rates!$A$2:$A$60,0),35),Limits!$B$9*Assets!$S76),MIN(Limits!$B$9*Assets!$S76,MAX(0,$F76-SUM($I76:AP76)))),IF($E76=1,$F76-$I76,$H76)*INDEX(Rates!$C$2:$AP$60,MATCH($B76,Rates!$A$2:$A$60,0),35)))</f>
      </c>
      <c r="AR76" s="2">
        <f>IF($B76="",0,IF($D76=1,IF(36&lt;=$C76,MIN(IF($E76=1,$F76-$I76,$H76)*INDEX(Rates!$C$2:$AP$60,MATCH($B76,Rates!$A$2:$A$60,0),36),Limits!$B$9*Assets!$S76),MIN(Limits!$B$9*Assets!$S76,MAX(0,$F76-SUM($I76:AQ76)))),IF($E76=1,$F76-$I76,$H76)*INDEX(Rates!$C$2:$AP$60,MATCH($B76,Rates!$A$2:$A$60,0),36)))</f>
      </c>
      <c r="AS76" s="2">
        <f>IF($B76="",0,IF($D76=1,IF(37&lt;=$C76,MIN(IF($E76=1,$F76-$I76,$H76)*INDEX(Rates!$C$2:$AP$60,MATCH($B76,Rates!$A$2:$A$60,0),37),Limits!$B$9*Assets!$S76),MIN(Limits!$B$9*Assets!$S76,MAX(0,$F76-SUM($I76:AR76)))),IF($E76=1,$F76-$I76,$H76)*INDEX(Rates!$C$2:$AP$60,MATCH($B76,Rates!$A$2:$A$60,0),37)))</f>
      </c>
      <c r="AT76" s="2">
        <f>IF($B76="",0,IF($D76=1,IF(38&lt;=$C76,MIN(IF($E76=1,$F76-$I76,$H76)*INDEX(Rates!$C$2:$AP$60,MATCH($B76,Rates!$A$2:$A$60,0),38),Limits!$B$9*Assets!$S76),MIN(Limits!$B$9*Assets!$S76,MAX(0,$F76-SUM($I76:AS76)))),IF($E76=1,$F76-$I76,$H76)*INDEX(Rates!$C$2:$AP$60,MATCH($B76,Rates!$A$2:$A$60,0),38)))</f>
      </c>
      <c r="AU76" s="2">
        <f>IF($B76="",0,IF($D76=1,IF(39&lt;=$C76,MIN(IF($E76=1,$F76-$I76,$H76)*INDEX(Rates!$C$2:$AP$60,MATCH($B76,Rates!$A$2:$A$60,0),39),Limits!$B$9*Assets!$S76),MIN(Limits!$B$9*Assets!$S76,MAX(0,$F76-SUM($I76:AT76)))),IF($E76=1,$F76-$I76,$H76)*INDEX(Rates!$C$2:$AP$60,MATCH($B76,Rates!$A$2:$A$60,0),39)))</f>
      </c>
      <c r="AV76" s="2">
        <f>IF($B76="",0,IF($D76=1,IF(40&lt;=$C76,MIN(IF($E76=1,$F76-$I76,$H76)*INDEX(Rates!$C$2:$AP$60,MATCH($B76,Rates!$A$2:$A$60,0),40),Limits!$B$9*Assets!$S76),MIN(Limits!$B$9*Assets!$S76,MAX(0,$F76-SUM($I76:AU76)))),IF($E76=1,$F76-$I76,$H76)*INDEX(Rates!$C$2:$AP$60,MATCH($B76,Rates!$A$2:$A$60,0),40)))</f>
      </c>
    </row>
    <row r="77" spans="1:48" x14ac:dyDescent="0.25">
      <c r="A77">
        <f>IF(Assets!A77="","",Assets!A77)</f>
      </c>
      <c r="B77">
        <f>Assets!AD77</f>
      </c>
      <c r="C77">
        <f>IF(B77="",0,INDEX(Rates!$B$2:$B$60,MATCH(B77,Rates!$A$2:$A$60,0)))</f>
      </c>
      <c r="D77">
        <f>Assets!X77</f>
      </c>
      <c r="E77">
        <f>IF(AND(D77=1,Assets!J77=1,Assets!K77=0),1,0)</f>
      </c>
      <c r="F77">
        <f>Assets!T77</f>
      </c>
      <c r="G77">
        <f>Assets!AF77+Assets!L77</f>
      </c>
      <c r="H77">
        <f>Assets!M77</f>
      </c>
      <c r="I77" s="2">
        <f>IF($B77="",0,IF($D77=1,IF(1&lt;=$C77,MIN($G77+$H77*INDEX(Rates!$C$2:$AP$60,MATCH($B77,Rates!$A$2:$A$60,0),1),Assets!$Z77),MIN($G77+$H77*INDEX(Rates!$C$2:$AP$60,MATCH($B77,Rates!$A$2:$A$60,0),1),Assets!$Z77)),$G77+$H77*INDEX(Rates!$C$2:$AP$60,MATCH($B77,Rates!$A$2:$A$60,0),1)))</f>
      </c>
      <c r="J77" s="2">
        <f>IF($B77="",0,IF($D77=1,IF(2&lt;=$C77,MIN(IF($E77=1,$F77-$I77,$H77)*INDEX(Rates!$C$2:$AP$60,MATCH($B77,Rates!$A$2:$A$60,0),2),Limits!$B$7*Assets!$S77),MIN(Limits!$B$9*Assets!$S77,MAX(0,$F77-SUM($I77:I77)))),IF($E77=1,$F77-$I77,$H77)*INDEX(Rates!$C$2:$AP$60,MATCH($B77,Rates!$A$2:$A$60,0),2)))</f>
      </c>
      <c r="K77" s="2">
        <f>IF($B77="",0,IF($D77=1,IF(3&lt;=$C77,MIN(IF($E77=1,$F77-$I77,$H77)*INDEX(Rates!$C$2:$AP$60,MATCH($B77,Rates!$A$2:$A$60,0),3),Limits!$B$8*Assets!$S77),MIN(Limits!$B$9*Assets!$S77,MAX(0,$F77-SUM($I77:J77)))),IF($E77=1,$F77-$I77,$H77)*INDEX(Rates!$C$2:$AP$60,MATCH($B77,Rates!$A$2:$A$60,0),3)))</f>
      </c>
      <c r="L77" s="2">
        <f>IF($B77="",0,IF($D77=1,IF(4&lt;=$C77,MIN(IF($E77=1,$F77-$I77,$H77)*INDEX(Rates!$C$2:$AP$60,MATCH($B77,Rates!$A$2:$A$60,0),4),Limits!$B$9*Assets!$S77),MIN(Limits!$B$9*Assets!$S77,MAX(0,$F77-SUM($I77:K77)))),IF($E77=1,$F77-$I77,$H77)*INDEX(Rates!$C$2:$AP$60,MATCH($B77,Rates!$A$2:$A$60,0),4)))</f>
      </c>
      <c r="M77" s="2">
        <f>IF($B77="",0,IF($D77=1,IF(5&lt;=$C77,MIN(IF($E77=1,$F77-$I77,$H77)*INDEX(Rates!$C$2:$AP$60,MATCH($B77,Rates!$A$2:$A$60,0),5),Limits!$B$9*Assets!$S77),MIN(Limits!$B$9*Assets!$S77,MAX(0,$F77-SUM($I77:L77)))),IF($E77=1,$F77-$I77,$H77)*INDEX(Rates!$C$2:$AP$60,MATCH($B77,Rates!$A$2:$A$60,0),5)))</f>
      </c>
      <c r="N77" s="2">
        <f>IF($B77="",0,IF($D77=1,IF(6&lt;=$C77,MIN(IF($E77=1,$F77-$I77,$H77)*INDEX(Rates!$C$2:$AP$60,MATCH($B77,Rates!$A$2:$A$60,0),6),Limits!$B$9*Assets!$S77),MIN(Limits!$B$9*Assets!$S77,MAX(0,$F77-SUM($I77:M77)))),IF($E77=1,$F77-$I77,$H77)*INDEX(Rates!$C$2:$AP$60,MATCH($B77,Rates!$A$2:$A$60,0),6)))</f>
      </c>
      <c r="O77" s="2">
        <f>IF($B77="",0,IF($D77=1,IF(7&lt;=$C77,MIN(IF($E77=1,$F77-$I77,$H77)*INDEX(Rates!$C$2:$AP$60,MATCH($B77,Rates!$A$2:$A$60,0),7),Limits!$B$9*Assets!$S77),MIN(Limits!$B$9*Assets!$S77,MAX(0,$F77-SUM($I77:N77)))),IF($E77=1,$F77-$I77,$H77)*INDEX(Rates!$C$2:$AP$60,MATCH($B77,Rates!$A$2:$A$60,0),7)))</f>
      </c>
      <c r="P77" s="2">
        <f>IF($B77="",0,IF($D77=1,IF(8&lt;=$C77,MIN(IF($E77=1,$F77-$I77,$H77)*INDEX(Rates!$C$2:$AP$60,MATCH($B77,Rates!$A$2:$A$60,0),8),Limits!$B$9*Assets!$S77),MIN(Limits!$B$9*Assets!$S77,MAX(0,$F77-SUM($I77:O77)))),IF($E77=1,$F77-$I77,$H77)*INDEX(Rates!$C$2:$AP$60,MATCH($B77,Rates!$A$2:$A$60,0),8)))</f>
      </c>
      <c r="Q77" s="2">
        <f>IF($B77="",0,IF($D77=1,IF(9&lt;=$C77,MIN(IF($E77=1,$F77-$I77,$H77)*INDEX(Rates!$C$2:$AP$60,MATCH($B77,Rates!$A$2:$A$60,0),9),Limits!$B$9*Assets!$S77),MIN(Limits!$B$9*Assets!$S77,MAX(0,$F77-SUM($I77:P77)))),IF($E77=1,$F77-$I77,$H77)*INDEX(Rates!$C$2:$AP$60,MATCH($B77,Rates!$A$2:$A$60,0),9)))</f>
      </c>
      <c r="R77" s="2">
        <f>IF($B77="",0,IF($D77=1,IF(10&lt;=$C77,MIN(IF($E77=1,$F77-$I77,$H77)*INDEX(Rates!$C$2:$AP$60,MATCH($B77,Rates!$A$2:$A$60,0),10),Limits!$B$9*Assets!$S77),MIN(Limits!$B$9*Assets!$S77,MAX(0,$F77-SUM($I77:Q77)))),IF($E77=1,$F77-$I77,$H77)*INDEX(Rates!$C$2:$AP$60,MATCH($B77,Rates!$A$2:$A$60,0),10)))</f>
      </c>
      <c r="S77" s="2">
        <f>IF($B77="",0,IF($D77=1,IF(11&lt;=$C77,MIN(IF($E77=1,$F77-$I77,$H77)*INDEX(Rates!$C$2:$AP$60,MATCH($B77,Rates!$A$2:$A$60,0),11),Limits!$B$9*Assets!$S77),MIN(Limits!$B$9*Assets!$S77,MAX(0,$F77-SUM($I77:R77)))),IF($E77=1,$F77-$I77,$H77)*INDEX(Rates!$C$2:$AP$60,MATCH($B77,Rates!$A$2:$A$60,0),11)))</f>
      </c>
      <c r="T77" s="2">
        <f>IF($B77="",0,IF($D77=1,IF(12&lt;=$C77,MIN(IF($E77=1,$F77-$I77,$H77)*INDEX(Rates!$C$2:$AP$60,MATCH($B77,Rates!$A$2:$A$60,0),12),Limits!$B$9*Assets!$S77),MIN(Limits!$B$9*Assets!$S77,MAX(0,$F77-SUM($I77:S77)))),IF($E77=1,$F77-$I77,$H77)*INDEX(Rates!$C$2:$AP$60,MATCH($B77,Rates!$A$2:$A$60,0),12)))</f>
      </c>
      <c r="U77" s="2">
        <f>IF($B77="",0,IF($D77=1,IF(13&lt;=$C77,MIN(IF($E77=1,$F77-$I77,$H77)*INDEX(Rates!$C$2:$AP$60,MATCH($B77,Rates!$A$2:$A$60,0),13),Limits!$B$9*Assets!$S77),MIN(Limits!$B$9*Assets!$S77,MAX(0,$F77-SUM($I77:T77)))),IF($E77=1,$F77-$I77,$H77)*INDEX(Rates!$C$2:$AP$60,MATCH($B77,Rates!$A$2:$A$60,0),13)))</f>
      </c>
      <c r="V77" s="2">
        <f>IF($B77="",0,IF($D77=1,IF(14&lt;=$C77,MIN(IF($E77=1,$F77-$I77,$H77)*INDEX(Rates!$C$2:$AP$60,MATCH($B77,Rates!$A$2:$A$60,0),14),Limits!$B$9*Assets!$S77),MIN(Limits!$B$9*Assets!$S77,MAX(0,$F77-SUM($I77:U77)))),IF($E77=1,$F77-$I77,$H77)*INDEX(Rates!$C$2:$AP$60,MATCH($B77,Rates!$A$2:$A$60,0),14)))</f>
      </c>
      <c r="W77" s="2">
        <f>IF($B77="",0,IF($D77=1,IF(15&lt;=$C77,MIN(IF($E77=1,$F77-$I77,$H77)*INDEX(Rates!$C$2:$AP$60,MATCH($B77,Rates!$A$2:$A$60,0),15),Limits!$B$9*Assets!$S77),MIN(Limits!$B$9*Assets!$S77,MAX(0,$F77-SUM($I77:V77)))),IF($E77=1,$F77-$I77,$H77)*INDEX(Rates!$C$2:$AP$60,MATCH($B77,Rates!$A$2:$A$60,0),15)))</f>
      </c>
      <c r="X77" s="2">
        <f>IF($B77="",0,IF($D77=1,IF(16&lt;=$C77,MIN(IF($E77=1,$F77-$I77,$H77)*INDEX(Rates!$C$2:$AP$60,MATCH($B77,Rates!$A$2:$A$60,0),16),Limits!$B$9*Assets!$S77),MIN(Limits!$B$9*Assets!$S77,MAX(0,$F77-SUM($I77:W77)))),IF($E77=1,$F77-$I77,$H77)*INDEX(Rates!$C$2:$AP$60,MATCH($B77,Rates!$A$2:$A$60,0),16)))</f>
      </c>
      <c r="Y77" s="2">
        <f>IF($B77="",0,IF($D77=1,IF(17&lt;=$C77,MIN(IF($E77=1,$F77-$I77,$H77)*INDEX(Rates!$C$2:$AP$60,MATCH($B77,Rates!$A$2:$A$60,0),17),Limits!$B$9*Assets!$S77),MIN(Limits!$B$9*Assets!$S77,MAX(0,$F77-SUM($I77:X77)))),IF($E77=1,$F77-$I77,$H77)*INDEX(Rates!$C$2:$AP$60,MATCH($B77,Rates!$A$2:$A$60,0),17)))</f>
      </c>
      <c r="Z77" s="2">
        <f>IF($B77="",0,IF($D77=1,IF(18&lt;=$C77,MIN(IF($E77=1,$F77-$I77,$H77)*INDEX(Rates!$C$2:$AP$60,MATCH($B77,Rates!$A$2:$A$60,0),18),Limits!$B$9*Assets!$S77),MIN(Limits!$B$9*Assets!$S77,MAX(0,$F77-SUM($I77:Y77)))),IF($E77=1,$F77-$I77,$H77)*INDEX(Rates!$C$2:$AP$60,MATCH($B77,Rates!$A$2:$A$60,0),18)))</f>
      </c>
      <c r="AA77" s="2">
        <f>IF($B77="",0,IF($D77=1,IF(19&lt;=$C77,MIN(IF($E77=1,$F77-$I77,$H77)*INDEX(Rates!$C$2:$AP$60,MATCH($B77,Rates!$A$2:$A$60,0),19),Limits!$B$9*Assets!$S77),MIN(Limits!$B$9*Assets!$S77,MAX(0,$F77-SUM($I77:Z77)))),IF($E77=1,$F77-$I77,$H77)*INDEX(Rates!$C$2:$AP$60,MATCH($B77,Rates!$A$2:$A$60,0),19)))</f>
      </c>
      <c r="AB77" s="2">
        <f>IF($B77="",0,IF($D77=1,IF(20&lt;=$C77,MIN(IF($E77=1,$F77-$I77,$H77)*INDEX(Rates!$C$2:$AP$60,MATCH($B77,Rates!$A$2:$A$60,0),20),Limits!$B$9*Assets!$S77),MIN(Limits!$B$9*Assets!$S77,MAX(0,$F77-SUM($I77:AA77)))),IF($E77=1,$F77-$I77,$H77)*INDEX(Rates!$C$2:$AP$60,MATCH($B77,Rates!$A$2:$A$60,0),20)))</f>
      </c>
      <c r="AC77" s="2">
        <f>IF($B77="",0,IF($D77=1,IF(21&lt;=$C77,MIN(IF($E77=1,$F77-$I77,$H77)*INDEX(Rates!$C$2:$AP$60,MATCH($B77,Rates!$A$2:$A$60,0),21),Limits!$B$9*Assets!$S77),MIN(Limits!$B$9*Assets!$S77,MAX(0,$F77-SUM($I77:AB77)))),IF($E77=1,$F77-$I77,$H77)*INDEX(Rates!$C$2:$AP$60,MATCH($B77,Rates!$A$2:$A$60,0),21)))</f>
      </c>
      <c r="AD77" s="2">
        <f>IF($B77="",0,IF($D77=1,IF(22&lt;=$C77,MIN(IF($E77=1,$F77-$I77,$H77)*INDEX(Rates!$C$2:$AP$60,MATCH($B77,Rates!$A$2:$A$60,0),22),Limits!$B$9*Assets!$S77),MIN(Limits!$B$9*Assets!$S77,MAX(0,$F77-SUM($I77:AC77)))),IF($E77=1,$F77-$I77,$H77)*INDEX(Rates!$C$2:$AP$60,MATCH($B77,Rates!$A$2:$A$60,0),22)))</f>
      </c>
      <c r="AE77" s="2">
        <f>IF($B77="",0,IF($D77=1,IF(23&lt;=$C77,MIN(IF($E77=1,$F77-$I77,$H77)*INDEX(Rates!$C$2:$AP$60,MATCH($B77,Rates!$A$2:$A$60,0),23),Limits!$B$9*Assets!$S77),MIN(Limits!$B$9*Assets!$S77,MAX(0,$F77-SUM($I77:AD77)))),IF($E77=1,$F77-$I77,$H77)*INDEX(Rates!$C$2:$AP$60,MATCH($B77,Rates!$A$2:$A$60,0),23)))</f>
      </c>
      <c r="AF77" s="2">
        <f>IF($B77="",0,IF($D77=1,IF(24&lt;=$C77,MIN(IF($E77=1,$F77-$I77,$H77)*INDEX(Rates!$C$2:$AP$60,MATCH($B77,Rates!$A$2:$A$60,0),24),Limits!$B$9*Assets!$S77),MIN(Limits!$B$9*Assets!$S77,MAX(0,$F77-SUM($I77:AE77)))),IF($E77=1,$F77-$I77,$H77)*INDEX(Rates!$C$2:$AP$60,MATCH($B77,Rates!$A$2:$A$60,0),24)))</f>
      </c>
      <c r="AG77" s="2">
        <f>IF($B77="",0,IF($D77=1,IF(25&lt;=$C77,MIN(IF($E77=1,$F77-$I77,$H77)*INDEX(Rates!$C$2:$AP$60,MATCH($B77,Rates!$A$2:$A$60,0),25),Limits!$B$9*Assets!$S77),MIN(Limits!$B$9*Assets!$S77,MAX(0,$F77-SUM($I77:AF77)))),IF($E77=1,$F77-$I77,$H77)*INDEX(Rates!$C$2:$AP$60,MATCH($B77,Rates!$A$2:$A$60,0),25)))</f>
      </c>
      <c r="AH77" s="2">
        <f>IF($B77="",0,IF($D77=1,IF(26&lt;=$C77,MIN(IF($E77=1,$F77-$I77,$H77)*INDEX(Rates!$C$2:$AP$60,MATCH($B77,Rates!$A$2:$A$60,0),26),Limits!$B$9*Assets!$S77),MIN(Limits!$B$9*Assets!$S77,MAX(0,$F77-SUM($I77:AG77)))),IF($E77=1,$F77-$I77,$H77)*INDEX(Rates!$C$2:$AP$60,MATCH($B77,Rates!$A$2:$A$60,0),26)))</f>
      </c>
      <c r="AI77" s="2">
        <f>IF($B77="",0,IF($D77=1,IF(27&lt;=$C77,MIN(IF($E77=1,$F77-$I77,$H77)*INDEX(Rates!$C$2:$AP$60,MATCH($B77,Rates!$A$2:$A$60,0),27),Limits!$B$9*Assets!$S77),MIN(Limits!$B$9*Assets!$S77,MAX(0,$F77-SUM($I77:AH77)))),IF($E77=1,$F77-$I77,$H77)*INDEX(Rates!$C$2:$AP$60,MATCH($B77,Rates!$A$2:$A$60,0),27)))</f>
      </c>
      <c r="AJ77" s="2">
        <f>IF($B77="",0,IF($D77=1,IF(28&lt;=$C77,MIN(IF($E77=1,$F77-$I77,$H77)*INDEX(Rates!$C$2:$AP$60,MATCH($B77,Rates!$A$2:$A$60,0),28),Limits!$B$9*Assets!$S77),MIN(Limits!$B$9*Assets!$S77,MAX(0,$F77-SUM($I77:AI77)))),IF($E77=1,$F77-$I77,$H77)*INDEX(Rates!$C$2:$AP$60,MATCH($B77,Rates!$A$2:$A$60,0),28)))</f>
      </c>
      <c r="AK77" s="2">
        <f>IF($B77="",0,IF($D77=1,IF(29&lt;=$C77,MIN(IF($E77=1,$F77-$I77,$H77)*INDEX(Rates!$C$2:$AP$60,MATCH($B77,Rates!$A$2:$A$60,0),29),Limits!$B$9*Assets!$S77),MIN(Limits!$B$9*Assets!$S77,MAX(0,$F77-SUM($I77:AJ77)))),IF($E77=1,$F77-$I77,$H77)*INDEX(Rates!$C$2:$AP$60,MATCH($B77,Rates!$A$2:$A$60,0),29)))</f>
      </c>
      <c r="AL77" s="2">
        <f>IF($B77="",0,IF($D77=1,IF(30&lt;=$C77,MIN(IF($E77=1,$F77-$I77,$H77)*INDEX(Rates!$C$2:$AP$60,MATCH($B77,Rates!$A$2:$A$60,0),30),Limits!$B$9*Assets!$S77),MIN(Limits!$B$9*Assets!$S77,MAX(0,$F77-SUM($I77:AK77)))),IF($E77=1,$F77-$I77,$H77)*INDEX(Rates!$C$2:$AP$60,MATCH($B77,Rates!$A$2:$A$60,0),30)))</f>
      </c>
      <c r="AM77" s="2">
        <f>IF($B77="",0,IF($D77=1,IF(31&lt;=$C77,MIN(IF($E77=1,$F77-$I77,$H77)*INDEX(Rates!$C$2:$AP$60,MATCH($B77,Rates!$A$2:$A$60,0),31),Limits!$B$9*Assets!$S77),MIN(Limits!$B$9*Assets!$S77,MAX(0,$F77-SUM($I77:AL77)))),IF($E77=1,$F77-$I77,$H77)*INDEX(Rates!$C$2:$AP$60,MATCH($B77,Rates!$A$2:$A$60,0),31)))</f>
      </c>
      <c r="AN77" s="2">
        <f>IF($B77="",0,IF($D77=1,IF(32&lt;=$C77,MIN(IF($E77=1,$F77-$I77,$H77)*INDEX(Rates!$C$2:$AP$60,MATCH($B77,Rates!$A$2:$A$60,0),32),Limits!$B$9*Assets!$S77),MIN(Limits!$B$9*Assets!$S77,MAX(0,$F77-SUM($I77:AM77)))),IF($E77=1,$F77-$I77,$H77)*INDEX(Rates!$C$2:$AP$60,MATCH($B77,Rates!$A$2:$A$60,0),32)))</f>
      </c>
      <c r="AO77" s="2">
        <f>IF($B77="",0,IF($D77=1,IF(33&lt;=$C77,MIN(IF($E77=1,$F77-$I77,$H77)*INDEX(Rates!$C$2:$AP$60,MATCH($B77,Rates!$A$2:$A$60,0),33),Limits!$B$9*Assets!$S77),MIN(Limits!$B$9*Assets!$S77,MAX(0,$F77-SUM($I77:AN77)))),IF($E77=1,$F77-$I77,$H77)*INDEX(Rates!$C$2:$AP$60,MATCH($B77,Rates!$A$2:$A$60,0),33)))</f>
      </c>
      <c r="AP77" s="2">
        <f>IF($B77="",0,IF($D77=1,IF(34&lt;=$C77,MIN(IF($E77=1,$F77-$I77,$H77)*INDEX(Rates!$C$2:$AP$60,MATCH($B77,Rates!$A$2:$A$60,0),34),Limits!$B$9*Assets!$S77),MIN(Limits!$B$9*Assets!$S77,MAX(0,$F77-SUM($I77:AO77)))),IF($E77=1,$F77-$I77,$H77)*INDEX(Rates!$C$2:$AP$60,MATCH($B77,Rates!$A$2:$A$60,0),34)))</f>
      </c>
      <c r="AQ77" s="2">
        <f>IF($B77="",0,IF($D77=1,IF(35&lt;=$C77,MIN(IF($E77=1,$F77-$I77,$H77)*INDEX(Rates!$C$2:$AP$60,MATCH($B77,Rates!$A$2:$A$60,0),35),Limits!$B$9*Assets!$S77),MIN(Limits!$B$9*Assets!$S77,MAX(0,$F77-SUM($I77:AP77)))),IF($E77=1,$F77-$I77,$H77)*INDEX(Rates!$C$2:$AP$60,MATCH($B77,Rates!$A$2:$A$60,0),35)))</f>
      </c>
      <c r="AR77" s="2">
        <f>IF($B77="",0,IF($D77=1,IF(36&lt;=$C77,MIN(IF($E77=1,$F77-$I77,$H77)*INDEX(Rates!$C$2:$AP$60,MATCH($B77,Rates!$A$2:$A$60,0),36),Limits!$B$9*Assets!$S77),MIN(Limits!$B$9*Assets!$S77,MAX(0,$F77-SUM($I77:AQ77)))),IF($E77=1,$F77-$I77,$H77)*INDEX(Rates!$C$2:$AP$60,MATCH($B77,Rates!$A$2:$A$60,0),36)))</f>
      </c>
      <c r="AS77" s="2">
        <f>IF($B77="",0,IF($D77=1,IF(37&lt;=$C77,MIN(IF($E77=1,$F77-$I77,$H77)*INDEX(Rates!$C$2:$AP$60,MATCH($B77,Rates!$A$2:$A$60,0),37),Limits!$B$9*Assets!$S77),MIN(Limits!$B$9*Assets!$S77,MAX(0,$F77-SUM($I77:AR77)))),IF($E77=1,$F77-$I77,$H77)*INDEX(Rates!$C$2:$AP$60,MATCH($B77,Rates!$A$2:$A$60,0),37)))</f>
      </c>
      <c r="AT77" s="2">
        <f>IF($B77="",0,IF($D77=1,IF(38&lt;=$C77,MIN(IF($E77=1,$F77-$I77,$H77)*INDEX(Rates!$C$2:$AP$60,MATCH($B77,Rates!$A$2:$A$60,0),38),Limits!$B$9*Assets!$S77),MIN(Limits!$B$9*Assets!$S77,MAX(0,$F77-SUM($I77:AS77)))),IF($E77=1,$F77-$I77,$H77)*INDEX(Rates!$C$2:$AP$60,MATCH($B77,Rates!$A$2:$A$60,0),38)))</f>
      </c>
      <c r="AU77" s="2">
        <f>IF($B77="",0,IF($D77=1,IF(39&lt;=$C77,MIN(IF($E77=1,$F77-$I77,$H77)*INDEX(Rates!$C$2:$AP$60,MATCH($B77,Rates!$A$2:$A$60,0),39),Limits!$B$9*Assets!$S77),MIN(Limits!$B$9*Assets!$S77,MAX(0,$F77-SUM($I77:AT77)))),IF($E77=1,$F77-$I77,$H77)*INDEX(Rates!$C$2:$AP$60,MATCH($B77,Rates!$A$2:$A$60,0),39)))</f>
      </c>
      <c r="AV77" s="2">
        <f>IF($B77="",0,IF($D77=1,IF(40&lt;=$C77,MIN(IF($E77=1,$F77-$I77,$H77)*INDEX(Rates!$C$2:$AP$60,MATCH($B77,Rates!$A$2:$A$60,0),40),Limits!$B$9*Assets!$S77),MIN(Limits!$B$9*Assets!$S77,MAX(0,$F77-SUM($I77:AU77)))),IF($E77=1,$F77-$I77,$H77)*INDEX(Rates!$C$2:$AP$60,MATCH($B77,Rates!$A$2:$A$60,0),40)))</f>
      </c>
    </row>
    <row r="78" spans="1:48" x14ac:dyDescent="0.25">
      <c r="A78">
        <f>IF(Assets!A78="","",Assets!A78)</f>
      </c>
      <c r="B78">
        <f>Assets!AD78</f>
      </c>
      <c r="C78">
        <f>IF(B78="",0,INDEX(Rates!$B$2:$B$60,MATCH(B78,Rates!$A$2:$A$60,0)))</f>
      </c>
      <c r="D78">
        <f>Assets!X78</f>
      </c>
      <c r="E78">
        <f>IF(AND(D78=1,Assets!J78=1,Assets!K78=0),1,0)</f>
      </c>
      <c r="F78">
        <f>Assets!T78</f>
      </c>
      <c r="G78">
        <f>Assets!AF78+Assets!L78</f>
      </c>
      <c r="H78">
        <f>Assets!M78</f>
      </c>
      <c r="I78" s="2">
        <f>IF($B78="",0,IF($D78=1,IF(1&lt;=$C78,MIN($G78+$H78*INDEX(Rates!$C$2:$AP$60,MATCH($B78,Rates!$A$2:$A$60,0),1),Assets!$Z78),MIN($G78+$H78*INDEX(Rates!$C$2:$AP$60,MATCH($B78,Rates!$A$2:$A$60,0),1),Assets!$Z78)),$G78+$H78*INDEX(Rates!$C$2:$AP$60,MATCH($B78,Rates!$A$2:$A$60,0),1)))</f>
      </c>
      <c r="J78" s="2">
        <f>IF($B78="",0,IF($D78=1,IF(2&lt;=$C78,MIN(IF($E78=1,$F78-$I78,$H78)*INDEX(Rates!$C$2:$AP$60,MATCH($B78,Rates!$A$2:$A$60,0),2),Limits!$B$7*Assets!$S78),MIN(Limits!$B$9*Assets!$S78,MAX(0,$F78-SUM($I78:I78)))),IF($E78=1,$F78-$I78,$H78)*INDEX(Rates!$C$2:$AP$60,MATCH($B78,Rates!$A$2:$A$60,0),2)))</f>
      </c>
      <c r="K78" s="2">
        <f>IF($B78="",0,IF($D78=1,IF(3&lt;=$C78,MIN(IF($E78=1,$F78-$I78,$H78)*INDEX(Rates!$C$2:$AP$60,MATCH($B78,Rates!$A$2:$A$60,0),3),Limits!$B$8*Assets!$S78),MIN(Limits!$B$9*Assets!$S78,MAX(0,$F78-SUM($I78:J78)))),IF($E78=1,$F78-$I78,$H78)*INDEX(Rates!$C$2:$AP$60,MATCH($B78,Rates!$A$2:$A$60,0),3)))</f>
      </c>
      <c r="L78" s="2">
        <f>IF($B78="",0,IF($D78=1,IF(4&lt;=$C78,MIN(IF($E78=1,$F78-$I78,$H78)*INDEX(Rates!$C$2:$AP$60,MATCH($B78,Rates!$A$2:$A$60,0),4),Limits!$B$9*Assets!$S78),MIN(Limits!$B$9*Assets!$S78,MAX(0,$F78-SUM($I78:K78)))),IF($E78=1,$F78-$I78,$H78)*INDEX(Rates!$C$2:$AP$60,MATCH($B78,Rates!$A$2:$A$60,0),4)))</f>
      </c>
      <c r="M78" s="2">
        <f>IF($B78="",0,IF($D78=1,IF(5&lt;=$C78,MIN(IF($E78=1,$F78-$I78,$H78)*INDEX(Rates!$C$2:$AP$60,MATCH($B78,Rates!$A$2:$A$60,0),5),Limits!$B$9*Assets!$S78),MIN(Limits!$B$9*Assets!$S78,MAX(0,$F78-SUM($I78:L78)))),IF($E78=1,$F78-$I78,$H78)*INDEX(Rates!$C$2:$AP$60,MATCH($B78,Rates!$A$2:$A$60,0),5)))</f>
      </c>
      <c r="N78" s="2">
        <f>IF($B78="",0,IF($D78=1,IF(6&lt;=$C78,MIN(IF($E78=1,$F78-$I78,$H78)*INDEX(Rates!$C$2:$AP$60,MATCH($B78,Rates!$A$2:$A$60,0),6),Limits!$B$9*Assets!$S78),MIN(Limits!$B$9*Assets!$S78,MAX(0,$F78-SUM($I78:M78)))),IF($E78=1,$F78-$I78,$H78)*INDEX(Rates!$C$2:$AP$60,MATCH($B78,Rates!$A$2:$A$60,0),6)))</f>
      </c>
      <c r="O78" s="2">
        <f>IF($B78="",0,IF($D78=1,IF(7&lt;=$C78,MIN(IF($E78=1,$F78-$I78,$H78)*INDEX(Rates!$C$2:$AP$60,MATCH($B78,Rates!$A$2:$A$60,0),7),Limits!$B$9*Assets!$S78),MIN(Limits!$B$9*Assets!$S78,MAX(0,$F78-SUM($I78:N78)))),IF($E78=1,$F78-$I78,$H78)*INDEX(Rates!$C$2:$AP$60,MATCH($B78,Rates!$A$2:$A$60,0),7)))</f>
      </c>
      <c r="P78" s="2">
        <f>IF($B78="",0,IF($D78=1,IF(8&lt;=$C78,MIN(IF($E78=1,$F78-$I78,$H78)*INDEX(Rates!$C$2:$AP$60,MATCH($B78,Rates!$A$2:$A$60,0),8),Limits!$B$9*Assets!$S78),MIN(Limits!$B$9*Assets!$S78,MAX(0,$F78-SUM($I78:O78)))),IF($E78=1,$F78-$I78,$H78)*INDEX(Rates!$C$2:$AP$60,MATCH($B78,Rates!$A$2:$A$60,0),8)))</f>
      </c>
      <c r="Q78" s="2">
        <f>IF($B78="",0,IF($D78=1,IF(9&lt;=$C78,MIN(IF($E78=1,$F78-$I78,$H78)*INDEX(Rates!$C$2:$AP$60,MATCH($B78,Rates!$A$2:$A$60,0),9),Limits!$B$9*Assets!$S78),MIN(Limits!$B$9*Assets!$S78,MAX(0,$F78-SUM($I78:P78)))),IF($E78=1,$F78-$I78,$H78)*INDEX(Rates!$C$2:$AP$60,MATCH($B78,Rates!$A$2:$A$60,0),9)))</f>
      </c>
      <c r="R78" s="2">
        <f>IF($B78="",0,IF($D78=1,IF(10&lt;=$C78,MIN(IF($E78=1,$F78-$I78,$H78)*INDEX(Rates!$C$2:$AP$60,MATCH($B78,Rates!$A$2:$A$60,0),10),Limits!$B$9*Assets!$S78),MIN(Limits!$B$9*Assets!$S78,MAX(0,$F78-SUM($I78:Q78)))),IF($E78=1,$F78-$I78,$H78)*INDEX(Rates!$C$2:$AP$60,MATCH($B78,Rates!$A$2:$A$60,0),10)))</f>
      </c>
      <c r="S78" s="2">
        <f>IF($B78="",0,IF($D78=1,IF(11&lt;=$C78,MIN(IF($E78=1,$F78-$I78,$H78)*INDEX(Rates!$C$2:$AP$60,MATCH($B78,Rates!$A$2:$A$60,0),11),Limits!$B$9*Assets!$S78),MIN(Limits!$B$9*Assets!$S78,MAX(0,$F78-SUM($I78:R78)))),IF($E78=1,$F78-$I78,$H78)*INDEX(Rates!$C$2:$AP$60,MATCH($B78,Rates!$A$2:$A$60,0),11)))</f>
      </c>
      <c r="T78" s="2">
        <f>IF($B78="",0,IF($D78=1,IF(12&lt;=$C78,MIN(IF($E78=1,$F78-$I78,$H78)*INDEX(Rates!$C$2:$AP$60,MATCH($B78,Rates!$A$2:$A$60,0),12),Limits!$B$9*Assets!$S78),MIN(Limits!$B$9*Assets!$S78,MAX(0,$F78-SUM($I78:S78)))),IF($E78=1,$F78-$I78,$H78)*INDEX(Rates!$C$2:$AP$60,MATCH($B78,Rates!$A$2:$A$60,0),12)))</f>
      </c>
      <c r="U78" s="2">
        <f>IF($B78="",0,IF($D78=1,IF(13&lt;=$C78,MIN(IF($E78=1,$F78-$I78,$H78)*INDEX(Rates!$C$2:$AP$60,MATCH($B78,Rates!$A$2:$A$60,0),13),Limits!$B$9*Assets!$S78),MIN(Limits!$B$9*Assets!$S78,MAX(0,$F78-SUM($I78:T78)))),IF($E78=1,$F78-$I78,$H78)*INDEX(Rates!$C$2:$AP$60,MATCH($B78,Rates!$A$2:$A$60,0),13)))</f>
      </c>
      <c r="V78" s="2">
        <f>IF($B78="",0,IF($D78=1,IF(14&lt;=$C78,MIN(IF($E78=1,$F78-$I78,$H78)*INDEX(Rates!$C$2:$AP$60,MATCH($B78,Rates!$A$2:$A$60,0),14),Limits!$B$9*Assets!$S78),MIN(Limits!$B$9*Assets!$S78,MAX(0,$F78-SUM($I78:U78)))),IF($E78=1,$F78-$I78,$H78)*INDEX(Rates!$C$2:$AP$60,MATCH($B78,Rates!$A$2:$A$60,0),14)))</f>
      </c>
      <c r="W78" s="2">
        <f>IF($B78="",0,IF($D78=1,IF(15&lt;=$C78,MIN(IF($E78=1,$F78-$I78,$H78)*INDEX(Rates!$C$2:$AP$60,MATCH($B78,Rates!$A$2:$A$60,0),15),Limits!$B$9*Assets!$S78),MIN(Limits!$B$9*Assets!$S78,MAX(0,$F78-SUM($I78:V78)))),IF($E78=1,$F78-$I78,$H78)*INDEX(Rates!$C$2:$AP$60,MATCH($B78,Rates!$A$2:$A$60,0),15)))</f>
      </c>
      <c r="X78" s="2">
        <f>IF($B78="",0,IF($D78=1,IF(16&lt;=$C78,MIN(IF($E78=1,$F78-$I78,$H78)*INDEX(Rates!$C$2:$AP$60,MATCH($B78,Rates!$A$2:$A$60,0),16),Limits!$B$9*Assets!$S78),MIN(Limits!$B$9*Assets!$S78,MAX(0,$F78-SUM($I78:W78)))),IF($E78=1,$F78-$I78,$H78)*INDEX(Rates!$C$2:$AP$60,MATCH($B78,Rates!$A$2:$A$60,0),16)))</f>
      </c>
      <c r="Y78" s="2">
        <f>IF($B78="",0,IF($D78=1,IF(17&lt;=$C78,MIN(IF($E78=1,$F78-$I78,$H78)*INDEX(Rates!$C$2:$AP$60,MATCH($B78,Rates!$A$2:$A$60,0),17),Limits!$B$9*Assets!$S78),MIN(Limits!$B$9*Assets!$S78,MAX(0,$F78-SUM($I78:X78)))),IF($E78=1,$F78-$I78,$H78)*INDEX(Rates!$C$2:$AP$60,MATCH($B78,Rates!$A$2:$A$60,0),17)))</f>
      </c>
      <c r="Z78" s="2">
        <f>IF($B78="",0,IF($D78=1,IF(18&lt;=$C78,MIN(IF($E78=1,$F78-$I78,$H78)*INDEX(Rates!$C$2:$AP$60,MATCH($B78,Rates!$A$2:$A$60,0),18),Limits!$B$9*Assets!$S78),MIN(Limits!$B$9*Assets!$S78,MAX(0,$F78-SUM($I78:Y78)))),IF($E78=1,$F78-$I78,$H78)*INDEX(Rates!$C$2:$AP$60,MATCH($B78,Rates!$A$2:$A$60,0),18)))</f>
      </c>
      <c r="AA78" s="2">
        <f>IF($B78="",0,IF($D78=1,IF(19&lt;=$C78,MIN(IF($E78=1,$F78-$I78,$H78)*INDEX(Rates!$C$2:$AP$60,MATCH($B78,Rates!$A$2:$A$60,0),19),Limits!$B$9*Assets!$S78),MIN(Limits!$B$9*Assets!$S78,MAX(0,$F78-SUM($I78:Z78)))),IF($E78=1,$F78-$I78,$H78)*INDEX(Rates!$C$2:$AP$60,MATCH($B78,Rates!$A$2:$A$60,0),19)))</f>
      </c>
      <c r="AB78" s="2">
        <f>IF($B78="",0,IF($D78=1,IF(20&lt;=$C78,MIN(IF($E78=1,$F78-$I78,$H78)*INDEX(Rates!$C$2:$AP$60,MATCH($B78,Rates!$A$2:$A$60,0),20),Limits!$B$9*Assets!$S78),MIN(Limits!$B$9*Assets!$S78,MAX(0,$F78-SUM($I78:AA78)))),IF($E78=1,$F78-$I78,$H78)*INDEX(Rates!$C$2:$AP$60,MATCH($B78,Rates!$A$2:$A$60,0),20)))</f>
      </c>
      <c r="AC78" s="2">
        <f>IF($B78="",0,IF($D78=1,IF(21&lt;=$C78,MIN(IF($E78=1,$F78-$I78,$H78)*INDEX(Rates!$C$2:$AP$60,MATCH($B78,Rates!$A$2:$A$60,0),21),Limits!$B$9*Assets!$S78),MIN(Limits!$B$9*Assets!$S78,MAX(0,$F78-SUM($I78:AB78)))),IF($E78=1,$F78-$I78,$H78)*INDEX(Rates!$C$2:$AP$60,MATCH($B78,Rates!$A$2:$A$60,0),21)))</f>
      </c>
      <c r="AD78" s="2">
        <f>IF($B78="",0,IF($D78=1,IF(22&lt;=$C78,MIN(IF($E78=1,$F78-$I78,$H78)*INDEX(Rates!$C$2:$AP$60,MATCH($B78,Rates!$A$2:$A$60,0),22),Limits!$B$9*Assets!$S78),MIN(Limits!$B$9*Assets!$S78,MAX(0,$F78-SUM($I78:AC78)))),IF($E78=1,$F78-$I78,$H78)*INDEX(Rates!$C$2:$AP$60,MATCH($B78,Rates!$A$2:$A$60,0),22)))</f>
      </c>
      <c r="AE78" s="2">
        <f>IF($B78="",0,IF($D78=1,IF(23&lt;=$C78,MIN(IF($E78=1,$F78-$I78,$H78)*INDEX(Rates!$C$2:$AP$60,MATCH($B78,Rates!$A$2:$A$60,0),23),Limits!$B$9*Assets!$S78),MIN(Limits!$B$9*Assets!$S78,MAX(0,$F78-SUM($I78:AD78)))),IF($E78=1,$F78-$I78,$H78)*INDEX(Rates!$C$2:$AP$60,MATCH($B78,Rates!$A$2:$A$60,0),23)))</f>
      </c>
      <c r="AF78" s="2">
        <f>IF($B78="",0,IF($D78=1,IF(24&lt;=$C78,MIN(IF($E78=1,$F78-$I78,$H78)*INDEX(Rates!$C$2:$AP$60,MATCH($B78,Rates!$A$2:$A$60,0),24),Limits!$B$9*Assets!$S78),MIN(Limits!$B$9*Assets!$S78,MAX(0,$F78-SUM($I78:AE78)))),IF($E78=1,$F78-$I78,$H78)*INDEX(Rates!$C$2:$AP$60,MATCH($B78,Rates!$A$2:$A$60,0),24)))</f>
      </c>
      <c r="AG78" s="2">
        <f>IF($B78="",0,IF($D78=1,IF(25&lt;=$C78,MIN(IF($E78=1,$F78-$I78,$H78)*INDEX(Rates!$C$2:$AP$60,MATCH($B78,Rates!$A$2:$A$60,0),25),Limits!$B$9*Assets!$S78),MIN(Limits!$B$9*Assets!$S78,MAX(0,$F78-SUM($I78:AF78)))),IF($E78=1,$F78-$I78,$H78)*INDEX(Rates!$C$2:$AP$60,MATCH($B78,Rates!$A$2:$A$60,0),25)))</f>
      </c>
      <c r="AH78" s="2">
        <f>IF($B78="",0,IF($D78=1,IF(26&lt;=$C78,MIN(IF($E78=1,$F78-$I78,$H78)*INDEX(Rates!$C$2:$AP$60,MATCH($B78,Rates!$A$2:$A$60,0),26),Limits!$B$9*Assets!$S78),MIN(Limits!$B$9*Assets!$S78,MAX(0,$F78-SUM($I78:AG78)))),IF($E78=1,$F78-$I78,$H78)*INDEX(Rates!$C$2:$AP$60,MATCH($B78,Rates!$A$2:$A$60,0),26)))</f>
      </c>
      <c r="AI78" s="2">
        <f>IF($B78="",0,IF($D78=1,IF(27&lt;=$C78,MIN(IF($E78=1,$F78-$I78,$H78)*INDEX(Rates!$C$2:$AP$60,MATCH($B78,Rates!$A$2:$A$60,0),27),Limits!$B$9*Assets!$S78),MIN(Limits!$B$9*Assets!$S78,MAX(0,$F78-SUM($I78:AH78)))),IF($E78=1,$F78-$I78,$H78)*INDEX(Rates!$C$2:$AP$60,MATCH($B78,Rates!$A$2:$A$60,0),27)))</f>
      </c>
      <c r="AJ78" s="2">
        <f>IF($B78="",0,IF($D78=1,IF(28&lt;=$C78,MIN(IF($E78=1,$F78-$I78,$H78)*INDEX(Rates!$C$2:$AP$60,MATCH($B78,Rates!$A$2:$A$60,0),28),Limits!$B$9*Assets!$S78),MIN(Limits!$B$9*Assets!$S78,MAX(0,$F78-SUM($I78:AI78)))),IF($E78=1,$F78-$I78,$H78)*INDEX(Rates!$C$2:$AP$60,MATCH($B78,Rates!$A$2:$A$60,0),28)))</f>
      </c>
      <c r="AK78" s="2">
        <f>IF($B78="",0,IF($D78=1,IF(29&lt;=$C78,MIN(IF($E78=1,$F78-$I78,$H78)*INDEX(Rates!$C$2:$AP$60,MATCH($B78,Rates!$A$2:$A$60,0),29),Limits!$B$9*Assets!$S78),MIN(Limits!$B$9*Assets!$S78,MAX(0,$F78-SUM($I78:AJ78)))),IF($E78=1,$F78-$I78,$H78)*INDEX(Rates!$C$2:$AP$60,MATCH($B78,Rates!$A$2:$A$60,0),29)))</f>
      </c>
      <c r="AL78" s="2">
        <f>IF($B78="",0,IF($D78=1,IF(30&lt;=$C78,MIN(IF($E78=1,$F78-$I78,$H78)*INDEX(Rates!$C$2:$AP$60,MATCH($B78,Rates!$A$2:$A$60,0),30),Limits!$B$9*Assets!$S78),MIN(Limits!$B$9*Assets!$S78,MAX(0,$F78-SUM($I78:AK78)))),IF($E78=1,$F78-$I78,$H78)*INDEX(Rates!$C$2:$AP$60,MATCH($B78,Rates!$A$2:$A$60,0),30)))</f>
      </c>
      <c r="AM78" s="2">
        <f>IF($B78="",0,IF($D78=1,IF(31&lt;=$C78,MIN(IF($E78=1,$F78-$I78,$H78)*INDEX(Rates!$C$2:$AP$60,MATCH($B78,Rates!$A$2:$A$60,0),31),Limits!$B$9*Assets!$S78),MIN(Limits!$B$9*Assets!$S78,MAX(0,$F78-SUM($I78:AL78)))),IF($E78=1,$F78-$I78,$H78)*INDEX(Rates!$C$2:$AP$60,MATCH($B78,Rates!$A$2:$A$60,0),31)))</f>
      </c>
      <c r="AN78" s="2">
        <f>IF($B78="",0,IF($D78=1,IF(32&lt;=$C78,MIN(IF($E78=1,$F78-$I78,$H78)*INDEX(Rates!$C$2:$AP$60,MATCH($B78,Rates!$A$2:$A$60,0),32),Limits!$B$9*Assets!$S78),MIN(Limits!$B$9*Assets!$S78,MAX(0,$F78-SUM($I78:AM78)))),IF($E78=1,$F78-$I78,$H78)*INDEX(Rates!$C$2:$AP$60,MATCH($B78,Rates!$A$2:$A$60,0),32)))</f>
      </c>
      <c r="AO78" s="2">
        <f>IF($B78="",0,IF($D78=1,IF(33&lt;=$C78,MIN(IF($E78=1,$F78-$I78,$H78)*INDEX(Rates!$C$2:$AP$60,MATCH($B78,Rates!$A$2:$A$60,0),33),Limits!$B$9*Assets!$S78),MIN(Limits!$B$9*Assets!$S78,MAX(0,$F78-SUM($I78:AN78)))),IF($E78=1,$F78-$I78,$H78)*INDEX(Rates!$C$2:$AP$60,MATCH($B78,Rates!$A$2:$A$60,0),33)))</f>
      </c>
      <c r="AP78" s="2">
        <f>IF($B78="",0,IF($D78=1,IF(34&lt;=$C78,MIN(IF($E78=1,$F78-$I78,$H78)*INDEX(Rates!$C$2:$AP$60,MATCH($B78,Rates!$A$2:$A$60,0),34),Limits!$B$9*Assets!$S78),MIN(Limits!$B$9*Assets!$S78,MAX(0,$F78-SUM($I78:AO78)))),IF($E78=1,$F78-$I78,$H78)*INDEX(Rates!$C$2:$AP$60,MATCH($B78,Rates!$A$2:$A$60,0),34)))</f>
      </c>
      <c r="AQ78" s="2">
        <f>IF($B78="",0,IF($D78=1,IF(35&lt;=$C78,MIN(IF($E78=1,$F78-$I78,$H78)*INDEX(Rates!$C$2:$AP$60,MATCH($B78,Rates!$A$2:$A$60,0),35),Limits!$B$9*Assets!$S78),MIN(Limits!$B$9*Assets!$S78,MAX(0,$F78-SUM($I78:AP78)))),IF($E78=1,$F78-$I78,$H78)*INDEX(Rates!$C$2:$AP$60,MATCH($B78,Rates!$A$2:$A$60,0),35)))</f>
      </c>
      <c r="AR78" s="2">
        <f>IF($B78="",0,IF($D78=1,IF(36&lt;=$C78,MIN(IF($E78=1,$F78-$I78,$H78)*INDEX(Rates!$C$2:$AP$60,MATCH($B78,Rates!$A$2:$A$60,0),36),Limits!$B$9*Assets!$S78),MIN(Limits!$B$9*Assets!$S78,MAX(0,$F78-SUM($I78:AQ78)))),IF($E78=1,$F78-$I78,$H78)*INDEX(Rates!$C$2:$AP$60,MATCH($B78,Rates!$A$2:$A$60,0),36)))</f>
      </c>
      <c r="AS78" s="2">
        <f>IF($B78="",0,IF($D78=1,IF(37&lt;=$C78,MIN(IF($E78=1,$F78-$I78,$H78)*INDEX(Rates!$C$2:$AP$60,MATCH($B78,Rates!$A$2:$A$60,0),37),Limits!$B$9*Assets!$S78),MIN(Limits!$B$9*Assets!$S78,MAX(0,$F78-SUM($I78:AR78)))),IF($E78=1,$F78-$I78,$H78)*INDEX(Rates!$C$2:$AP$60,MATCH($B78,Rates!$A$2:$A$60,0),37)))</f>
      </c>
      <c r="AT78" s="2">
        <f>IF($B78="",0,IF($D78=1,IF(38&lt;=$C78,MIN(IF($E78=1,$F78-$I78,$H78)*INDEX(Rates!$C$2:$AP$60,MATCH($B78,Rates!$A$2:$A$60,0),38),Limits!$B$9*Assets!$S78),MIN(Limits!$B$9*Assets!$S78,MAX(0,$F78-SUM($I78:AS78)))),IF($E78=1,$F78-$I78,$H78)*INDEX(Rates!$C$2:$AP$60,MATCH($B78,Rates!$A$2:$A$60,0),38)))</f>
      </c>
      <c r="AU78" s="2">
        <f>IF($B78="",0,IF($D78=1,IF(39&lt;=$C78,MIN(IF($E78=1,$F78-$I78,$H78)*INDEX(Rates!$C$2:$AP$60,MATCH($B78,Rates!$A$2:$A$60,0),39),Limits!$B$9*Assets!$S78),MIN(Limits!$B$9*Assets!$S78,MAX(0,$F78-SUM($I78:AT78)))),IF($E78=1,$F78-$I78,$H78)*INDEX(Rates!$C$2:$AP$60,MATCH($B78,Rates!$A$2:$A$60,0),39)))</f>
      </c>
      <c r="AV78" s="2">
        <f>IF($B78="",0,IF($D78=1,IF(40&lt;=$C78,MIN(IF($E78=1,$F78-$I78,$H78)*INDEX(Rates!$C$2:$AP$60,MATCH($B78,Rates!$A$2:$A$60,0),40),Limits!$B$9*Assets!$S78),MIN(Limits!$B$9*Assets!$S78,MAX(0,$F78-SUM($I78:AU78)))),IF($E78=1,$F78-$I78,$H78)*INDEX(Rates!$C$2:$AP$60,MATCH($B78,Rates!$A$2:$A$60,0),40)))</f>
      </c>
    </row>
    <row r="79" spans="1:48" x14ac:dyDescent="0.25">
      <c r="A79">
        <f>IF(Assets!A79="","",Assets!A79)</f>
      </c>
      <c r="B79">
        <f>Assets!AD79</f>
      </c>
      <c r="C79">
        <f>IF(B79="",0,INDEX(Rates!$B$2:$B$60,MATCH(B79,Rates!$A$2:$A$60,0)))</f>
      </c>
      <c r="D79">
        <f>Assets!X79</f>
      </c>
      <c r="E79">
        <f>IF(AND(D79=1,Assets!J79=1,Assets!K79=0),1,0)</f>
      </c>
      <c r="F79">
        <f>Assets!T79</f>
      </c>
      <c r="G79">
        <f>Assets!AF79+Assets!L79</f>
      </c>
      <c r="H79">
        <f>Assets!M79</f>
      </c>
      <c r="I79" s="2">
        <f>IF($B79="",0,IF($D79=1,IF(1&lt;=$C79,MIN($G79+$H79*INDEX(Rates!$C$2:$AP$60,MATCH($B79,Rates!$A$2:$A$60,0),1),Assets!$Z79),MIN($G79+$H79*INDEX(Rates!$C$2:$AP$60,MATCH($B79,Rates!$A$2:$A$60,0),1),Assets!$Z79)),$G79+$H79*INDEX(Rates!$C$2:$AP$60,MATCH($B79,Rates!$A$2:$A$60,0),1)))</f>
      </c>
      <c r="J79" s="2">
        <f>IF($B79="",0,IF($D79=1,IF(2&lt;=$C79,MIN(IF($E79=1,$F79-$I79,$H79)*INDEX(Rates!$C$2:$AP$60,MATCH($B79,Rates!$A$2:$A$60,0),2),Limits!$B$7*Assets!$S79),MIN(Limits!$B$9*Assets!$S79,MAX(0,$F79-SUM($I79:I79)))),IF($E79=1,$F79-$I79,$H79)*INDEX(Rates!$C$2:$AP$60,MATCH($B79,Rates!$A$2:$A$60,0),2)))</f>
      </c>
      <c r="K79" s="2">
        <f>IF($B79="",0,IF($D79=1,IF(3&lt;=$C79,MIN(IF($E79=1,$F79-$I79,$H79)*INDEX(Rates!$C$2:$AP$60,MATCH($B79,Rates!$A$2:$A$60,0),3),Limits!$B$8*Assets!$S79),MIN(Limits!$B$9*Assets!$S79,MAX(0,$F79-SUM($I79:J79)))),IF($E79=1,$F79-$I79,$H79)*INDEX(Rates!$C$2:$AP$60,MATCH($B79,Rates!$A$2:$A$60,0),3)))</f>
      </c>
      <c r="L79" s="2">
        <f>IF($B79="",0,IF($D79=1,IF(4&lt;=$C79,MIN(IF($E79=1,$F79-$I79,$H79)*INDEX(Rates!$C$2:$AP$60,MATCH($B79,Rates!$A$2:$A$60,0),4),Limits!$B$9*Assets!$S79),MIN(Limits!$B$9*Assets!$S79,MAX(0,$F79-SUM($I79:K79)))),IF($E79=1,$F79-$I79,$H79)*INDEX(Rates!$C$2:$AP$60,MATCH($B79,Rates!$A$2:$A$60,0),4)))</f>
      </c>
      <c r="M79" s="2">
        <f>IF($B79="",0,IF($D79=1,IF(5&lt;=$C79,MIN(IF($E79=1,$F79-$I79,$H79)*INDEX(Rates!$C$2:$AP$60,MATCH($B79,Rates!$A$2:$A$60,0),5),Limits!$B$9*Assets!$S79),MIN(Limits!$B$9*Assets!$S79,MAX(0,$F79-SUM($I79:L79)))),IF($E79=1,$F79-$I79,$H79)*INDEX(Rates!$C$2:$AP$60,MATCH($B79,Rates!$A$2:$A$60,0),5)))</f>
      </c>
      <c r="N79" s="2">
        <f>IF($B79="",0,IF($D79=1,IF(6&lt;=$C79,MIN(IF($E79=1,$F79-$I79,$H79)*INDEX(Rates!$C$2:$AP$60,MATCH($B79,Rates!$A$2:$A$60,0),6),Limits!$B$9*Assets!$S79),MIN(Limits!$B$9*Assets!$S79,MAX(0,$F79-SUM($I79:M79)))),IF($E79=1,$F79-$I79,$H79)*INDEX(Rates!$C$2:$AP$60,MATCH($B79,Rates!$A$2:$A$60,0),6)))</f>
      </c>
      <c r="O79" s="2">
        <f>IF($B79="",0,IF($D79=1,IF(7&lt;=$C79,MIN(IF($E79=1,$F79-$I79,$H79)*INDEX(Rates!$C$2:$AP$60,MATCH($B79,Rates!$A$2:$A$60,0),7),Limits!$B$9*Assets!$S79),MIN(Limits!$B$9*Assets!$S79,MAX(0,$F79-SUM($I79:N79)))),IF($E79=1,$F79-$I79,$H79)*INDEX(Rates!$C$2:$AP$60,MATCH($B79,Rates!$A$2:$A$60,0),7)))</f>
      </c>
      <c r="P79" s="2">
        <f>IF($B79="",0,IF($D79=1,IF(8&lt;=$C79,MIN(IF($E79=1,$F79-$I79,$H79)*INDEX(Rates!$C$2:$AP$60,MATCH($B79,Rates!$A$2:$A$60,0),8),Limits!$B$9*Assets!$S79),MIN(Limits!$B$9*Assets!$S79,MAX(0,$F79-SUM($I79:O79)))),IF($E79=1,$F79-$I79,$H79)*INDEX(Rates!$C$2:$AP$60,MATCH($B79,Rates!$A$2:$A$60,0),8)))</f>
      </c>
      <c r="Q79" s="2">
        <f>IF($B79="",0,IF($D79=1,IF(9&lt;=$C79,MIN(IF($E79=1,$F79-$I79,$H79)*INDEX(Rates!$C$2:$AP$60,MATCH($B79,Rates!$A$2:$A$60,0),9),Limits!$B$9*Assets!$S79),MIN(Limits!$B$9*Assets!$S79,MAX(0,$F79-SUM($I79:P79)))),IF($E79=1,$F79-$I79,$H79)*INDEX(Rates!$C$2:$AP$60,MATCH($B79,Rates!$A$2:$A$60,0),9)))</f>
      </c>
      <c r="R79" s="2">
        <f>IF($B79="",0,IF($D79=1,IF(10&lt;=$C79,MIN(IF($E79=1,$F79-$I79,$H79)*INDEX(Rates!$C$2:$AP$60,MATCH($B79,Rates!$A$2:$A$60,0),10),Limits!$B$9*Assets!$S79),MIN(Limits!$B$9*Assets!$S79,MAX(0,$F79-SUM($I79:Q79)))),IF($E79=1,$F79-$I79,$H79)*INDEX(Rates!$C$2:$AP$60,MATCH($B79,Rates!$A$2:$A$60,0),10)))</f>
      </c>
      <c r="S79" s="2">
        <f>IF($B79="",0,IF($D79=1,IF(11&lt;=$C79,MIN(IF($E79=1,$F79-$I79,$H79)*INDEX(Rates!$C$2:$AP$60,MATCH($B79,Rates!$A$2:$A$60,0),11),Limits!$B$9*Assets!$S79),MIN(Limits!$B$9*Assets!$S79,MAX(0,$F79-SUM($I79:R79)))),IF($E79=1,$F79-$I79,$H79)*INDEX(Rates!$C$2:$AP$60,MATCH($B79,Rates!$A$2:$A$60,0),11)))</f>
      </c>
      <c r="T79" s="2">
        <f>IF($B79="",0,IF($D79=1,IF(12&lt;=$C79,MIN(IF($E79=1,$F79-$I79,$H79)*INDEX(Rates!$C$2:$AP$60,MATCH($B79,Rates!$A$2:$A$60,0),12),Limits!$B$9*Assets!$S79),MIN(Limits!$B$9*Assets!$S79,MAX(0,$F79-SUM($I79:S79)))),IF($E79=1,$F79-$I79,$H79)*INDEX(Rates!$C$2:$AP$60,MATCH($B79,Rates!$A$2:$A$60,0),12)))</f>
      </c>
      <c r="U79" s="2">
        <f>IF($B79="",0,IF($D79=1,IF(13&lt;=$C79,MIN(IF($E79=1,$F79-$I79,$H79)*INDEX(Rates!$C$2:$AP$60,MATCH($B79,Rates!$A$2:$A$60,0),13),Limits!$B$9*Assets!$S79),MIN(Limits!$B$9*Assets!$S79,MAX(0,$F79-SUM($I79:T79)))),IF($E79=1,$F79-$I79,$H79)*INDEX(Rates!$C$2:$AP$60,MATCH($B79,Rates!$A$2:$A$60,0),13)))</f>
      </c>
      <c r="V79" s="2">
        <f>IF($B79="",0,IF($D79=1,IF(14&lt;=$C79,MIN(IF($E79=1,$F79-$I79,$H79)*INDEX(Rates!$C$2:$AP$60,MATCH($B79,Rates!$A$2:$A$60,0),14),Limits!$B$9*Assets!$S79),MIN(Limits!$B$9*Assets!$S79,MAX(0,$F79-SUM($I79:U79)))),IF($E79=1,$F79-$I79,$H79)*INDEX(Rates!$C$2:$AP$60,MATCH($B79,Rates!$A$2:$A$60,0),14)))</f>
      </c>
      <c r="W79" s="2">
        <f>IF($B79="",0,IF($D79=1,IF(15&lt;=$C79,MIN(IF($E79=1,$F79-$I79,$H79)*INDEX(Rates!$C$2:$AP$60,MATCH($B79,Rates!$A$2:$A$60,0),15),Limits!$B$9*Assets!$S79),MIN(Limits!$B$9*Assets!$S79,MAX(0,$F79-SUM($I79:V79)))),IF($E79=1,$F79-$I79,$H79)*INDEX(Rates!$C$2:$AP$60,MATCH($B79,Rates!$A$2:$A$60,0),15)))</f>
      </c>
      <c r="X79" s="2">
        <f>IF($B79="",0,IF($D79=1,IF(16&lt;=$C79,MIN(IF($E79=1,$F79-$I79,$H79)*INDEX(Rates!$C$2:$AP$60,MATCH($B79,Rates!$A$2:$A$60,0),16),Limits!$B$9*Assets!$S79),MIN(Limits!$B$9*Assets!$S79,MAX(0,$F79-SUM($I79:W79)))),IF($E79=1,$F79-$I79,$H79)*INDEX(Rates!$C$2:$AP$60,MATCH($B79,Rates!$A$2:$A$60,0),16)))</f>
      </c>
      <c r="Y79" s="2">
        <f>IF($B79="",0,IF($D79=1,IF(17&lt;=$C79,MIN(IF($E79=1,$F79-$I79,$H79)*INDEX(Rates!$C$2:$AP$60,MATCH($B79,Rates!$A$2:$A$60,0),17),Limits!$B$9*Assets!$S79),MIN(Limits!$B$9*Assets!$S79,MAX(0,$F79-SUM($I79:X79)))),IF($E79=1,$F79-$I79,$H79)*INDEX(Rates!$C$2:$AP$60,MATCH($B79,Rates!$A$2:$A$60,0),17)))</f>
      </c>
      <c r="Z79" s="2">
        <f>IF($B79="",0,IF($D79=1,IF(18&lt;=$C79,MIN(IF($E79=1,$F79-$I79,$H79)*INDEX(Rates!$C$2:$AP$60,MATCH($B79,Rates!$A$2:$A$60,0),18),Limits!$B$9*Assets!$S79),MIN(Limits!$B$9*Assets!$S79,MAX(0,$F79-SUM($I79:Y79)))),IF($E79=1,$F79-$I79,$H79)*INDEX(Rates!$C$2:$AP$60,MATCH($B79,Rates!$A$2:$A$60,0),18)))</f>
      </c>
      <c r="AA79" s="2">
        <f>IF($B79="",0,IF($D79=1,IF(19&lt;=$C79,MIN(IF($E79=1,$F79-$I79,$H79)*INDEX(Rates!$C$2:$AP$60,MATCH($B79,Rates!$A$2:$A$60,0),19),Limits!$B$9*Assets!$S79),MIN(Limits!$B$9*Assets!$S79,MAX(0,$F79-SUM($I79:Z79)))),IF($E79=1,$F79-$I79,$H79)*INDEX(Rates!$C$2:$AP$60,MATCH($B79,Rates!$A$2:$A$60,0),19)))</f>
      </c>
      <c r="AB79" s="2">
        <f>IF($B79="",0,IF($D79=1,IF(20&lt;=$C79,MIN(IF($E79=1,$F79-$I79,$H79)*INDEX(Rates!$C$2:$AP$60,MATCH($B79,Rates!$A$2:$A$60,0),20),Limits!$B$9*Assets!$S79),MIN(Limits!$B$9*Assets!$S79,MAX(0,$F79-SUM($I79:AA79)))),IF($E79=1,$F79-$I79,$H79)*INDEX(Rates!$C$2:$AP$60,MATCH($B79,Rates!$A$2:$A$60,0),20)))</f>
      </c>
      <c r="AC79" s="2">
        <f>IF($B79="",0,IF($D79=1,IF(21&lt;=$C79,MIN(IF($E79=1,$F79-$I79,$H79)*INDEX(Rates!$C$2:$AP$60,MATCH($B79,Rates!$A$2:$A$60,0),21),Limits!$B$9*Assets!$S79),MIN(Limits!$B$9*Assets!$S79,MAX(0,$F79-SUM($I79:AB79)))),IF($E79=1,$F79-$I79,$H79)*INDEX(Rates!$C$2:$AP$60,MATCH($B79,Rates!$A$2:$A$60,0),21)))</f>
      </c>
      <c r="AD79" s="2">
        <f>IF($B79="",0,IF($D79=1,IF(22&lt;=$C79,MIN(IF($E79=1,$F79-$I79,$H79)*INDEX(Rates!$C$2:$AP$60,MATCH($B79,Rates!$A$2:$A$60,0),22),Limits!$B$9*Assets!$S79),MIN(Limits!$B$9*Assets!$S79,MAX(0,$F79-SUM($I79:AC79)))),IF($E79=1,$F79-$I79,$H79)*INDEX(Rates!$C$2:$AP$60,MATCH($B79,Rates!$A$2:$A$60,0),22)))</f>
      </c>
      <c r="AE79" s="2">
        <f>IF($B79="",0,IF($D79=1,IF(23&lt;=$C79,MIN(IF($E79=1,$F79-$I79,$H79)*INDEX(Rates!$C$2:$AP$60,MATCH($B79,Rates!$A$2:$A$60,0),23),Limits!$B$9*Assets!$S79),MIN(Limits!$B$9*Assets!$S79,MAX(0,$F79-SUM($I79:AD79)))),IF($E79=1,$F79-$I79,$H79)*INDEX(Rates!$C$2:$AP$60,MATCH($B79,Rates!$A$2:$A$60,0),23)))</f>
      </c>
      <c r="AF79" s="2">
        <f>IF($B79="",0,IF($D79=1,IF(24&lt;=$C79,MIN(IF($E79=1,$F79-$I79,$H79)*INDEX(Rates!$C$2:$AP$60,MATCH($B79,Rates!$A$2:$A$60,0),24),Limits!$B$9*Assets!$S79),MIN(Limits!$B$9*Assets!$S79,MAX(0,$F79-SUM($I79:AE79)))),IF($E79=1,$F79-$I79,$H79)*INDEX(Rates!$C$2:$AP$60,MATCH($B79,Rates!$A$2:$A$60,0),24)))</f>
      </c>
      <c r="AG79" s="2">
        <f>IF($B79="",0,IF($D79=1,IF(25&lt;=$C79,MIN(IF($E79=1,$F79-$I79,$H79)*INDEX(Rates!$C$2:$AP$60,MATCH($B79,Rates!$A$2:$A$60,0),25),Limits!$B$9*Assets!$S79),MIN(Limits!$B$9*Assets!$S79,MAX(0,$F79-SUM($I79:AF79)))),IF($E79=1,$F79-$I79,$H79)*INDEX(Rates!$C$2:$AP$60,MATCH($B79,Rates!$A$2:$A$60,0),25)))</f>
      </c>
      <c r="AH79" s="2">
        <f>IF($B79="",0,IF($D79=1,IF(26&lt;=$C79,MIN(IF($E79=1,$F79-$I79,$H79)*INDEX(Rates!$C$2:$AP$60,MATCH($B79,Rates!$A$2:$A$60,0),26),Limits!$B$9*Assets!$S79),MIN(Limits!$B$9*Assets!$S79,MAX(0,$F79-SUM($I79:AG79)))),IF($E79=1,$F79-$I79,$H79)*INDEX(Rates!$C$2:$AP$60,MATCH($B79,Rates!$A$2:$A$60,0),26)))</f>
      </c>
      <c r="AI79" s="2">
        <f>IF($B79="",0,IF($D79=1,IF(27&lt;=$C79,MIN(IF($E79=1,$F79-$I79,$H79)*INDEX(Rates!$C$2:$AP$60,MATCH($B79,Rates!$A$2:$A$60,0),27),Limits!$B$9*Assets!$S79),MIN(Limits!$B$9*Assets!$S79,MAX(0,$F79-SUM($I79:AH79)))),IF($E79=1,$F79-$I79,$H79)*INDEX(Rates!$C$2:$AP$60,MATCH($B79,Rates!$A$2:$A$60,0),27)))</f>
      </c>
      <c r="AJ79" s="2">
        <f>IF($B79="",0,IF($D79=1,IF(28&lt;=$C79,MIN(IF($E79=1,$F79-$I79,$H79)*INDEX(Rates!$C$2:$AP$60,MATCH($B79,Rates!$A$2:$A$60,0),28),Limits!$B$9*Assets!$S79),MIN(Limits!$B$9*Assets!$S79,MAX(0,$F79-SUM($I79:AI79)))),IF($E79=1,$F79-$I79,$H79)*INDEX(Rates!$C$2:$AP$60,MATCH($B79,Rates!$A$2:$A$60,0),28)))</f>
      </c>
      <c r="AK79" s="2">
        <f>IF($B79="",0,IF($D79=1,IF(29&lt;=$C79,MIN(IF($E79=1,$F79-$I79,$H79)*INDEX(Rates!$C$2:$AP$60,MATCH($B79,Rates!$A$2:$A$60,0),29),Limits!$B$9*Assets!$S79),MIN(Limits!$B$9*Assets!$S79,MAX(0,$F79-SUM($I79:AJ79)))),IF($E79=1,$F79-$I79,$H79)*INDEX(Rates!$C$2:$AP$60,MATCH($B79,Rates!$A$2:$A$60,0),29)))</f>
      </c>
      <c r="AL79" s="2">
        <f>IF($B79="",0,IF($D79=1,IF(30&lt;=$C79,MIN(IF($E79=1,$F79-$I79,$H79)*INDEX(Rates!$C$2:$AP$60,MATCH($B79,Rates!$A$2:$A$60,0),30),Limits!$B$9*Assets!$S79),MIN(Limits!$B$9*Assets!$S79,MAX(0,$F79-SUM($I79:AK79)))),IF($E79=1,$F79-$I79,$H79)*INDEX(Rates!$C$2:$AP$60,MATCH($B79,Rates!$A$2:$A$60,0),30)))</f>
      </c>
      <c r="AM79" s="2">
        <f>IF($B79="",0,IF($D79=1,IF(31&lt;=$C79,MIN(IF($E79=1,$F79-$I79,$H79)*INDEX(Rates!$C$2:$AP$60,MATCH($B79,Rates!$A$2:$A$60,0),31),Limits!$B$9*Assets!$S79),MIN(Limits!$B$9*Assets!$S79,MAX(0,$F79-SUM($I79:AL79)))),IF($E79=1,$F79-$I79,$H79)*INDEX(Rates!$C$2:$AP$60,MATCH($B79,Rates!$A$2:$A$60,0),31)))</f>
      </c>
      <c r="AN79" s="2">
        <f>IF($B79="",0,IF($D79=1,IF(32&lt;=$C79,MIN(IF($E79=1,$F79-$I79,$H79)*INDEX(Rates!$C$2:$AP$60,MATCH($B79,Rates!$A$2:$A$60,0),32),Limits!$B$9*Assets!$S79),MIN(Limits!$B$9*Assets!$S79,MAX(0,$F79-SUM($I79:AM79)))),IF($E79=1,$F79-$I79,$H79)*INDEX(Rates!$C$2:$AP$60,MATCH($B79,Rates!$A$2:$A$60,0),32)))</f>
      </c>
      <c r="AO79" s="2">
        <f>IF($B79="",0,IF($D79=1,IF(33&lt;=$C79,MIN(IF($E79=1,$F79-$I79,$H79)*INDEX(Rates!$C$2:$AP$60,MATCH($B79,Rates!$A$2:$A$60,0),33),Limits!$B$9*Assets!$S79),MIN(Limits!$B$9*Assets!$S79,MAX(0,$F79-SUM($I79:AN79)))),IF($E79=1,$F79-$I79,$H79)*INDEX(Rates!$C$2:$AP$60,MATCH($B79,Rates!$A$2:$A$60,0),33)))</f>
      </c>
      <c r="AP79" s="2">
        <f>IF($B79="",0,IF($D79=1,IF(34&lt;=$C79,MIN(IF($E79=1,$F79-$I79,$H79)*INDEX(Rates!$C$2:$AP$60,MATCH($B79,Rates!$A$2:$A$60,0),34),Limits!$B$9*Assets!$S79),MIN(Limits!$B$9*Assets!$S79,MAX(0,$F79-SUM($I79:AO79)))),IF($E79=1,$F79-$I79,$H79)*INDEX(Rates!$C$2:$AP$60,MATCH($B79,Rates!$A$2:$A$60,0),34)))</f>
      </c>
      <c r="AQ79" s="2">
        <f>IF($B79="",0,IF($D79=1,IF(35&lt;=$C79,MIN(IF($E79=1,$F79-$I79,$H79)*INDEX(Rates!$C$2:$AP$60,MATCH($B79,Rates!$A$2:$A$60,0),35),Limits!$B$9*Assets!$S79),MIN(Limits!$B$9*Assets!$S79,MAX(0,$F79-SUM($I79:AP79)))),IF($E79=1,$F79-$I79,$H79)*INDEX(Rates!$C$2:$AP$60,MATCH($B79,Rates!$A$2:$A$60,0),35)))</f>
      </c>
      <c r="AR79" s="2">
        <f>IF($B79="",0,IF($D79=1,IF(36&lt;=$C79,MIN(IF($E79=1,$F79-$I79,$H79)*INDEX(Rates!$C$2:$AP$60,MATCH($B79,Rates!$A$2:$A$60,0),36),Limits!$B$9*Assets!$S79),MIN(Limits!$B$9*Assets!$S79,MAX(0,$F79-SUM($I79:AQ79)))),IF($E79=1,$F79-$I79,$H79)*INDEX(Rates!$C$2:$AP$60,MATCH($B79,Rates!$A$2:$A$60,0),36)))</f>
      </c>
      <c r="AS79" s="2">
        <f>IF($B79="",0,IF($D79=1,IF(37&lt;=$C79,MIN(IF($E79=1,$F79-$I79,$H79)*INDEX(Rates!$C$2:$AP$60,MATCH($B79,Rates!$A$2:$A$60,0),37),Limits!$B$9*Assets!$S79),MIN(Limits!$B$9*Assets!$S79,MAX(0,$F79-SUM($I79:AR79)))),IF($E79=1,$F79-$I79,$H79)*INDEX(Rates!$C$2:$AP$60,MATCH($B79,Rates!$A$2:$A$60,0),37)))</f>
      </c>
      <c r="AT79" s="2">
        <f>IF($B79="",0,IF($D79=1,IF(38&lt;=$C79,MIN(IF($E79=1,$F79-$I79,$H79)*INDEX(Rates!$C$2:$AP$60,MATCH($B79,Rates!$A$2:$A$60,0),38),Limits!$B$9*Assets!$S79),MIN(Limits!$B$9*Assets!$S79,MAX(0,$F79-SUM($I79:AS79)))),IF($E79=1,$F79-$I79,$H79)*INDEX(Rates!$C$2:$AP$60,MATCH($B79,Rates!$A$2:$A$60,0),38)))</f>
      </c>
      <c r="AU79" s="2">
        <f>IF($B79="",0,IF($D79=1,IF(39&lt;=$C79,MIN(IF($E79=1,$F79-$I79,$H79)*INDEX(Rates!$C$2:$AP$60,MATCH($B79,Rates!$A$2:$A$60,0),39),Limits!$B$9*Assets!$S79),MIN(Limits!$B$9*Assets!$S79,MAX(0,$F79-SUM($I79:AT79)))),IF($E79=1,$F79-$I79,$H79)*INDEX(Rates!$C$2:$AP$60,MATCH($B79,Rates!$A$2:$A$60,0),39)))</f>
      </c>
      <c r="AV79" s="2">
        <f>IF($B79="",0,IF($D79=1,IF(40&lt;=$C79,MIN(IF($E79=1,$F79-$I79,$H79)*INDEX(Rates!$C$2:$AP$60,MATCH($B79,Rates!$A$2:$A$60,0),40),Limits!$B$9*Assets!$S79),MIN(Limits!$B$9*Assets!$S79,MAX(0,$F79-SUM($I79:AU79)))),IF($E79=1,$F79-$I79,$H79)*INDEX(Rates!$C$2:$AP$60,MATCH($B79,Rates!$A$2:$A$60,0),40)))</f>
      </c>
    </row>
    <row r="80" spans="1:48" x14ac:dyDescent="0.25">
      <c r="A80">
        <f>IF(Assets!A80="","",Assets!A80)</f>
      </c>
      <c r="B80">
        <f>Assets!AD80</f>
      </c>
      <c r="C80">
        <f>IF(B80="",0,INDEX(Rates!$B$2:$B$60,MATCH(B80,Rates!$A$2:$A$60,0)))</f>
      </c>
      <c r="D80">
        <f>Assets!X80</f>
      </c>
      <c r="E80">
        <f>IF(AND(D80=1,Assets!J80=1,Assets!K80=0),1,0)</f>
      </c>
      <c r="F80">
        <f>Assets!T80</f>
      </c>
      <c r="G80">
        <f>Assets!AF80+Assets!L80</f>
      </c>
      <c r="H80">
        <f>Assets!M80</f>
      </c>
      <c r="I80" s="2">
        <f>IF($B80="",0,IF($D80=1,IF(1&lt;=$C80,MIN($G80+$H80*INDEX(Rates!$C$2:$AP$60,MATCH($B80,Rates!$A$2:$A$60,0),1),Assets!$Z80),MIN($G80+$H80*INDEX(Rates!$C$2:$AP$60,MATCH($B80,Rates!$A$2:$A$60,0),1),Assets!$Z80)),$G80+$H80*INDEX(Rates!$C$2:$AP$60,MATCH($B80,Rates!$A$2:$A$60,0),1)))</f>
      </c>
      <c r="J80" s="2">
        <f>IF($B80="",0,IF($D80=1,IF(2&lt;=$C80,MIN(IF($E80=1,$F80-$I80,$H80)*INDEX(Rates!$C$2:$AP$60,MATCH($B80,Rates!$A$2:$A$60,0),2),Limits!$B$7*Assets!$S80),MIN(Limits!$B$9*Assets!$S80,MAX(0,$F80-SUM($I80:I80)))),IF($E80=1,$F80-$I80,$H80)*INDEX(Rates!$C$2:$AP$60,MATCH($B80,Rates!$A$2:$A$60,0),2)))</f>
      </c>
      <c r="K80" s="2">
        <f>IF($B80="",0,IF($D80=1,IF(3&lt;=$C80,MIN(IF($E80=1,$F80-$I80,$H80)*INDEX(Rates!$C$2:$AP$60,MATCH($B80,Rates!$A$2:$A$60,0),3),Limits!$B$8*Assets!$S80),MIN(Limits!$B$9*Assets!$S80,MAX(0,$F80-SUM($I80:J80)))),IF($E80=1,$F80-$I80,$H80)*INDEX(Rates!$C$2:$AP$60,MATCH($B80,Rates!$A$2:$A$60,0),3)))</f>
      </c>
      <c r="L80" s="2">
        <f>IF($B80="",0,IF($D80=1,IF(4&lt;=$C80,MIN(IF($E80=1,$F80-$I80,$H80)*INDEX(Rates!$C$2:$AP$60,MATCH($B80,Rates!$A$2:$A$60,0),4),Limits!$B$9*Assets!$S80),MIN(Limits!$B$9*Assets!$S80,MAX(0,$F80-SUM($I80:K80)))),IF($E80=1,$F80-$I80,$H80)*INDEX(Rates!$C$2:$AP$60,MATCH($B80,Rates!$A$2:$A$60,0),4)))</f>
      </c>
      <c r="M80" s="2">
        <f>IF($B80="",0,IF($D80=1,IF(5&lt;=$C80,MIN(IF($E80=1,$F80-$I80,$H80)*INDEX(Rates!$C$2:$AP$60,MATCH($B80,Rates!$A$2:$A$60,0),5),Limits!$B$9*Assets!$S80),MIN(Limits!$B$9*Assets!$S80,MAX(0,$F80-SUM($I80:L80)))),IF($E80=1,$F80-$I80,$H80)*INDEX(Rates!$C$2:$AP$60,MATCH($B80,Rates!$A$2:$A$60,0),5)))</f>
      </c>
      <c r="N80" s="2">
        <f>IF($B80="",0,IF($D80=1,IF(6&lt;=$C80,MIN(IF($E80=1,$F80-$I80,$H80)*INDEX(Rates!$C$2:$AP$60,MATCH($B80,Rates!$A$2:$A$60,0),6),Limits!$B$9*Assets!$S80),MIN(Limits!$B$9*Assets!$S80,MAX(0,$F80-SUM($I80:M80)))),IF($E80=1,$F80-$I80,$H80)*INDEX(Rates!$C$2:$AP$60,MATCH($B80,Rates!$A$2:$A$60,0),6)))</f>
      </c>
      <c r="O80" s="2">
        <f>IF($B80="",0,IF($D80=1,IF(7&lt;=$C80,MIN(IF($E80=1,$F80-$I80,$H80)*INDEX(Rates!$C$2:$AP$60,MATCH($B80,Rates!$A$2:$A$60,0),7),Limits!$B$9*Assets!$S80),MIN(Limits!$B$9*Assets!$S80,MAX(0,$F80-SUM($I80:N80)))),IF($E80=1,$F80-$I80,$H80)*INDEX(Rates!$C$2:$AP$60,MATCH($B80,Rates!$A$2:$A$60,0),7)))</f>
      </c>
      <c r="P80" s="2">
        <f>IF($B80="",0,IF($D80=1,IF(8&lt;=$C80,MIN(IF($E80=1,$F80-$I80,$H80)*INDEX(Rates!$C$2:$AP$60,MATCH($B80,Rates!$A$2:$A$60,0),8),Limits!$B$9*Assets!$S80),MIN(Limits!$B$9*Assets!$S80,MAX(0,$F80-SUM($I80:O80)))),IF($E80=1,$F80-$I80,$H80)*INDEX(Rates!$C$2:$AP$60,MATCH($B80,Rates!$A$2:$A$60,0),8)))</f>
      </c>
      <c r="Q80" s="2">
        <f>IF($B80="",0,IF($D80=1,IF(9&lt;=$C80,MIN(IF($E80=1,$F80-$I80,$H80)*INDEX(Rates!$C$2:$AP$60,MATCH($B80,Rates!$A$2:$A$60,0),9),Limits!$B$9*Assets!$S80),MIN(Limits!$B$9*Assets!$S80,MAX(0,$F80-SUM($I80:P80)))),IF($E80=1,$F80-$I80,$H80)*INDEX(Rates!$C$2:$AP$60,MATCH($B80,Rates!$A$2:$A$60,0),9)))</f>
      </c>
      <c r="R80" s="2">
        <f>IF($B80="",0,IF($D80=1,IF(10&lt;=$C80,MIN(IF($E80=1,$F80-$I80,$H80)*INDEX(Rates!$C$2:$AP$60,MATCH($B80,Rates!$A$2:$A$60,0),10),Limits!$B$9*Assets!$S80),MIN(Limits!$B$9*Assets!$S80,MAX(0,$F80-SUM($I80:Q80)))),IF($E80=1,$F80-$I80,$H80)*INDEX(Rates!$C$2:$AP$60,MATCH($B80,Rates!$A$2:$A$60,0),10)))</f>
      </c>
      <c r="S80" s="2">
        <f>IF($B80="",0,IF($D80=1,IF(11&lt;=$C80,MIN(IF($E80=1,$F80-$I80,$H80)*INDEX(Rates!$C$2:$AP$60,MATCH($B80,Rates!$A$2:$A$60,0),11),Limits!$B$9*Assets!$S80),MIN(Limits!$B$9*Assets!$S80,MAX(0,$F80-SUM($I80:R80)))),IF($E80=1,$F80-$I80,$H80)*INDEX(Rates!$C$2:$AP$60,MATCH($B80,Rates!$A$2:$A$60,0),11)))</f>
      </c>
      <c r="T80" s="2">
        <f>IF($B80="",0,IF($D80=1,IF(12&lt;=$C80,MIN(IF($E80=1,$F80-$I80,$H80)*INDEX(Rates!$C$2:$AP$60,MATCH($B80,Rates!$A$2:$A$60,0),12),Limits!$B$9*Assets!$S80),MIN(Limits!$B$9*Assets!$S80,MAX(0,$F80-SUM($I80:S80)))),IF($E80=1,$F80-$I80,$H80)*INDEX(Rates!$C$2:$AP$60,MATCH($B80,Rates!$A$2:$A$60,0),12)))</f>
      </c>
      <c r="U80" s="2">
        <f>IF($B80="",0,IF($D80=1,IF(13&lt;=$C80,MIN(IF($E80=1,$F80-$I80,$H80)*INDEX(Rates!$C$2:$AP$60,MATCH($B80,Rates!$A$2:$A$60,0),13),Limits!$B$9*Assets!$S80),MIN(Limits!$B$9*Assets!$S80,MAX(0,$F80-SUM($I80:T80)))),IF($E80=1,$F80-$I80,$H80)*INDEX(Rates!$C$2:$AP$60,MATCH($B80,Rates!$A$2:$A$60,0),13)))</f>
      </c>
      <c r="V80" s="2">
        <f>IF($B80="",0,IF($D80=1,IF(14&lt;=$C80,MIN(IF($E80=1,$F80-$I80,$H80)*INDEX(Rates!$C$2:$AP$60,MATCH($B80,Rates!$A$2:$A$60,0),14),Limits!$B$9*Assets!$S80),MIN(Limits!$B$9*Assets!$S80,MAX(0,$F80-SUM($I80:U80)))),IF($E80=1,$F80-$I80,$H80)*INDEX(Rates!$C$2:$AP$60,MATCH($B80,Rates!$A$2:$A$60,0),14)))</f>
      </c>
      <c r="W80" s="2">
        <f>IF($B80="",0,IF($D80=1,IF(15&lt;=$C80,MIN(IF($E80=1,$F80-$I80,$H80)*INDEX(Rates!$C$2:$AP$60,MATCH($B80,Rates!$A$2:$A$60,0),15),Limits!$B$9*Assets!$S80),MIN(Limits!$B$9*Assets!$S80,MAX(0,$F80-SUM($I80:V80)))),IF($E80=1,$F80-$I80,$H80)*INDEX(Rates!$C$2:$AP$60,MATCH($B80,Rates!$A$2:$A$60,0),15)))</f>
      </c>
      <c r="X80" s="2">
        <f>IF($B80="",0,IF($D80=1,IF(16&lt;=$C80,MIN(IF($E80=1,$F80-$I80,$H80)*INDEX(Rates!$C$2:$AP$60,MATCH($B80,Rates!$A$2:$A$60,0),16),Limits!$B$9*Assets!$S80),MIN(Limits!$B$9*Assets!$S80,MAX(0,$F80-SUM($I80:W80)))),IF($E80=1,$F80-$I80,$H80)*INDEX(Rates!$C$2:$AP$60,MATCH($B80,Rates!$A$2:$A$60,0),16)))</f>
      </c>
      <c r="Y80" s="2">
        <f>IF($B80="",0,IF($D80=1,IF(17&lt;=$C80,MIN(IF($E80=1,$F80-$I80,$H80)*INDEX(Rates!$C$2:$AP$60,MATCH($B80,Rates!$A$2:$A$60,0),17),Limits!$B$9*Assets!$S80),MIN(Limits!$B$9*Assets!$S80,MAX(0,$F80-SUM($I80:X80)))),IF($E80=1,$F80-$I80,$H80)*INDEX(Rates!$C$2:$AP$60,MATCH($B80,Rates!$A$2:$A$60,0),17)))</f>
      </c>
      <c r="Z80" s="2">
        <f>IF($B80="",0,IF($D80=1,IF(18&lt;=$C80,MIN(IF($E80=1,$F80-$I80,$H80)*INDEX(Rates!$C$2:$AP$60,MATCH($B80,Rates!$A$2:$A$60,0),18),Limits!$B$9*Assets!$S80),MIN(Limits!$B$9*Assets!$S80,MAX(0,$F80-SUM($I80:Y80)))),IF($E80=1,$F80-$I80,$H80)*INDEX(Rates!$C$2:$AP$60,MATCH($B80,Rates!$A$2:$A$60,0),18)))</f>
      </c>
      <c r="AA80" s="2">
        <f>IF($B80="",0,IF($D80=1,IF(19&lt;=$C80,MIN(IF($E80=1,$F80-$I80,$H80)*INDEX(Rates!$C$2:$AP$60,MATCH($B80,Rates!$A$2:$A$60,0),19),Limits!$B$9*Assets!$S80),MIN(Limits!$B$9*Assets!$S80,MAX(0,$F80-SUM($I80:Z80)))),IF($E80=1,$F80-$I80,$H80)*INDEX(Rates!$C$2:$AP$60,MATCH($B80,Rates!$A$2:$A$60,0),19)))</f>
      </c>
      <c r="AB80" s="2">
        <f>IF($B80="",0,IF($D80=1,IF(20&lt;=$C80,MIN(IF($E80=1,$F80-$I80,$H80)*INDEX(Rates!$C$2:$AP$60,MATCH($B80,Rates!$A$2:$A$60,0),20),Limits!$B$9*Assets!$S80),MIN(Limits!$B$9*Assets!$S80,MAX(0,$F80-SUM($I80:AA80)))),IF($E80=1,$F80-$I80,$H80)*INDEX(Rates!$C$2:$AP$60,MATCH($B80,Rates!$A$2:$A$60,0),20)))</f>
      </c>
      <c r="AC80" s="2">
        <f>IF($B80="",0,IF($D80=1,IF(21&lt;=$C80,MIN(IF($E80=1,$F80-$I80,$H80)*INDEX(Rates!$C$2:$AP$60,MATCH($B80,Rates!$A$2:$A$60,0),21),Limits!$B$9*Assets!$S80),MIN(Limits!$B$9*Assets!$S80,MAX(0,$F80-SUM($I80:AB80)))),IF($E80=1,$F80-$I80,$H80)*INDEX(Rates!$C$2:$AP$60,MATCH($B80,Rates!$A$2:$A$60,0),21)))</f>
      </c>
      <c r="AD80" s="2">
        <f>IF($B80="",0,IF($D80=1,IF(22&lt;=$C80,MIN(IF($E80=1,$F80-$I80,$H80)*INDEX(Rates!$C$2:$AP$60,MATCH($B80,Rates!$A$2:$A$60,0),22),Limits!$B$9*Assets!$S80),MIN(Limits!$B$9*Assets!$S80,MAX(0,$F80-SUM($I80:AC80)))),IF($E80=1,$F80-$I80,$H80)*INDEX(Rates!$C$2:$AP$60,MATCH($B80,Rates!$A$2:$A$60,0),22)))</f>
      </c>
      <c r="AE80" s="2">
        <f>IF($B80="",0,IF($D80=1,IF(23&lt;=$C80,MIN(IF($E80=1,$F80-$I80,$H80)*INDEX(Rates!$C$2:$AP$60,MATCH($B80,Rates!$A$2:$A$60,0),23),Limits!$B$9*Assets!$S80),MIN(Limits!$B$9*Assets!$S80,MAX(0,$F80-SUM($I80:AD80)))),IF($E80=1,$F80-$I80,$H80)*INDEX(Rates!$C$2:$AP$60,MATCH($B80,Rates!$A$2:$A$60,0),23)))</f>
      </c>
      <c r="AF80" s="2">
        <f>IF($B80="",0,IF($D80=1,IF(24&lt;=$C80,MIN(IF($E80=1,$F80-$I80,$H80)*INDEX(Rates!$C$2:$AP$60,MATCH($B80,Rates!$A$2:$A$60,0),24),Limits!$B$9*Assets!$S80),MIN(Limits!$B$9*Assets!$S80,MAX(0,$F80-SUM($I80:AE80)))),IF($E80=1,$F80-$I80,$H80)*INDEX(Rates!$C$2:$AP$60,MATCH($B80,Rates!$A$2:$A$60,0),24)))</f>
      </c>
      <c r="AG80" s="2">
        <f>IF($B80="",0,IF($D80=1,IF(25&lt;=$C80,MIN(IF($E80=1,$F80-$I80,$H80)*INDEX(Rates!$C$2:$AP$60,MATCH($B80,Rates!$A$2:$A$60,0),25),Limits!$B$9*Assets!$S80),MIN(Limits!$B$9*Assets!$S80,MAX(0,$F80-SUM($I80:AF80)))),IF($E80=1,$F80-$I80,$H80)*INDEX(Rates!$C$2:$AP$60,MATCH($B80,Rates!$A$2:$A$60,0),25)))</f>
      </c>
      <c r="AH80" s="2">
        <f>IF($B80="",0,IF($D80=1,IF(26&lt;=$C80,MIN(IF($E80=1,$F80-$I80,$H80)*INDEX(Rates!$C$2:$AP$60,MATCH($B80,Rates!$A$2:$A$60,0),26),Limits!$B$9*Assets!$S80),MIN(Limits!$B$9*Assets!$S80,MAX(0,$F80-SUM($I80:AG80)))),IF($E80=1,$F80-$I80,$H80)*INDEX(Rates!$C$2:$AP$60,MATCH($B80,Rates!$A$2:$A$60,0),26)))</f>
      </c>
      <c r="AI80" s="2">
        <f>IF($B80="",0,IF($D80=1,IF(27&lt;=$C80,MIN(IF($E80=1,$F80-$I80,$H80)*INDEX(Rates!$C$2:$AP$60,MATCH($B80,Rates!$A$2:$A$60,0),27),Limits!$B$9*Assets!$S80),MIN(Limits!$B$9*Assets!$S80,MAX(0,$F80-SUM($I80:AH80)))),IF($E80=1,$F80-$I80,$H80)*INDEX(Rates!$C$2:$AP$60,MATCH($B80,Rates!$A$2:$A$60,0),27)))</f>
      </c>
      <c r="AJ80" s="2">
        <f>IF($B80="",0,IF($D80=1,IF(28&lt;=$C80,MIN(IF($E80=1,$F80-$I80,$H80)*INDEX(Rates!$C$2:$AP$60,MATCH($B80,Rates!$A$2:$A$60,0),28),Limits!$B$9*Assets!$S80),MIN(Limits!$B$9*Assets!$S80,MAX(0,$F80-SUM($I80:AI80)))),IF($E80=1,$F80-$I80,$H80)*INDEX(Rates!$C$2:$AP$60,MATCH($B80,Rates!$A$2:$A$60,0),28)))</f>
      </c>
      <c r="AK80" s="2">
        <f>IF($B80="",0,IF($D80=1,IF(29&lt;=$C80,MIN(IF($E80=1,$F80-$I80,$H80)*INDEX(Rates!$C$2:$AP$60,MATCH($B80,Rates!$A$2:$A$60,0),29),Limits!$B$9*Assets!$S80),MIN(Limits!$B$9*Assets!$S80,MAX(0,$F80-SUM($I80:AJ80)))),IF($E80=1,$F80-$I80,$H80)*INDEX(Rates!$C$2:$AP$60,MATCH($B80,Rates!$A$2:$A$60,0),29)))</f>
      </c>
      <c r="AL80" s="2">
        <f>IF($B80="",0,IF($D80=1,IF(30&lt;=$C80,MIN(IF($E80=1,$F80-$I80,$H80)*INDEX(Rates!$C$2:$AP$60,MATCH($B80,Rates!$A$2:$A$60,0),30),Limits!$B$9*Assets!$S80),MIN(Limits!$B$9*Assets!$S80,MAX(0,$F80-SUM($I80:AK80)))),IF($E80=1,$F80-$I80,$H80)*INDEX(Rates!$C$2:$AP$60,MATCH($B80,Rates!$A$2:$A$60,0),30)))</f>
      </c>
      <c r="AM80" s="2">
        <f>IF($B80="",0,IF($D80=1,IF(31&lt;=$C80,MIN(IF($E80=1,$F80-$I80,$H80)*INDEX(Rates!$C$2:$AP$60,MATCH($B80,Rates!$A$2:$A$60,0),31),Limits!$B$9*Assets!$S80),MIN(Limits!$B$9*Assets!$S80,MAX(0,$F80-SUM($I80:AL80)))),IF($E80=1,$F80-$I80,$H80)*INDEX(Rates!$C$2:$AP$60,MATCH($B80,Rates!$A$2:$A$60,0),31)))</f>
      </c>
      <c r="AN80" s="2">
        <f>IF($B80="",0,IF($D80=1,IF(32&lt;=$C80,MIN(IF($E80=1,$F80-$I80,$H80)*INDEX(Rates!$C$2:$AP$60,MATCH($B80,Rates!$A$2:$A$60,0),32),Limits!$B$9*Assets!$S80),MIN(Limits!$B$9*Assets!$S80,MAX(0,$F80-SUM($I80:AM80)))),IF($E80=1,$F80-$I80,$H80)*INDEX(Rates!$C$2:$AP$60,MATCH($B80,Rates!$A$2:$A$60,0),32)))</f>
      </c>
      <c r="AO80" s="2">
        <f>IF($B80="",0,IF($D80=1,IF(33&lt;=$C80,MIN(IF($E80=1,$F80-$I80,$H80)*INDEX(Rates!$C$2:$AP$60,MATCH($B80,Rates!$A$2:$A$60,0),33),Limits!$B$9*Assets!$S80),MIN(Limits!$B$9*Assets!$S80,MAX(0,$F80-SUM($I80:AN80)))),IF($E80=1,$F80-$I80,$H80)*INDEX(Rates!$C$2:$AP$60,MATCH($B80,Rates!$A$2:$A$60,0),33)))</f>
      </c>
      <c r="AP80" s="2">
        <f>IF($B80="",0,IF($D80=1,IF(34&lt;=$C80,MIN(IF($E80=1,$F80-$I80,$H80)*INDEX(Rates!$C$2:$AP$60,MATCH($B80,Rates!$A$2:$A$60,0),34),Limits!$B$9*Assets!$S80),MIN(Limits!$B$9*Assets!$S80,MAX(0,$F80-SUM($I80:AO80)))),IF($E80=1,$F80-$I80,$H80)*INDEX(Rates!$C$2:$AP$60,MATCH($B80,Rates!$A$2:$A$60,0),34)))</f>
      </c>
      <c r="AQ80" s="2">
        <f>IF($B80="",0,IF($D80=1,IF(35&lt;=$C80,MIN(IF($E80=1,$F80-$I80,$H80)*INDEX(Rates!$C$2:$AP$60,MATCH($B80,Rates!$A$2:$A$60,0),35),Limits!$B$9*Assets!$S80),MIN(Limits!$B$9*Assets!$S80,MAX(0,$F80-SUM($I80:AP80)))),IF($E80=1,$F80-$I80,$H80)*INDEX(Rates!$C$2:$AP$60,MATCH($B80,Rates!$A$2:$A$60,0),35)))</f>
      </c>
      <c r="AR80" s="2">
        <f>IF($B80="",0,IF($D80=1,IF(36&lt;=$C80,MIN(IF($E80=1,$F80-$I80,$H80)*INDEX(Rates!$C$2:$AP$60,MATCH($B80,Rates!$A$2:$A$60,0),36),Limits!$B$9*Assets!$S80),MIN(Limits!$B$9*Assets!$S80,MAX(0,$F80-SUM($I80:AQ80)))),IF($E80=1,$F80-$I80,$H80)*INDEX(Rates!$C$2:$AP$60,MATCH($B80,Rates!$A$2:$A$60,0),36)))</f>
      </c>
      <c r="AS80" s="2">
        <f>IF($B80="",0,IF($D80=1,IF(37&lt;=$C80,MIN(IF($E80=1,$F80-$I80,$H80)*INDEX(Rates!$C$2:$AP$60,MATCH($B80,Rates!$A$2:$A$60,0),37),Limits!$B$9*Assets!$S80),MIN(Limits!$B$9*Assets!$S80,MAX(0,$F80-SUM($I80:AR80)))),IF($E80=1,$F80-$I80,$H80)*INDEX(Rates!$C$2:$AP$60,MATCH($B80,Rates!$A$2:$A$60,0),37)))</f>
      </c>
      <c r="AT80" s="2">
        <f>IF($B80="",0,IF($D80=1,IF(38&lt;=$C80,MIN(IF($E80=1,$F80-$I80,$H80)*INDEX(Rates!$C$2:$AP$60,MATCH($B80,Rates!$A$2:$A$60,0),38),Limits!$B$9*Assets!$S80),MIN(Limits!$B$9*Assets!$S80,MAX(0,$F80-SUM($I80:AS80)))),IF($E80=1,$F80-$I80,$H80)*INDEX(Rates!$C$2:$AP$60,MATCH($B80,Rates!$A$2:$A$60,0),38)))</f>
      </c>
      <c r="AU80" s="2">
        <f>IF($B80="",0,IF($D80=1,IF(39&lt;=$C80,MIN(IF($E80=1,$F80-$I80,$H80)*INDEX(Rates!$C$2:$AP$60,MATCH($B80,Rates!$A$2:$A$60,0),39),Limits!$B$9*Assets!$S80),MIN(Limits!$B$9*Assets!$S80,MAX(0,$F80-SUM($I80:AT80)))),IF($E80=1,$F80-$I80,$H80)*INDEX(Rates!$C$2:$AP$60,MATCH($B80,Rates!$A$2:$A$60,0),39)))</f>
      </c>
      <c r="AV80" s="2">
        <f>IF($B80="",0,IF($D80=1,IF(40&lt;=$C80,MIN(IF($E80=1,$F80-$I80,$H80)*INDEX(Rates!$C$2:$AP$60,MATCH($B80,Rates!$A$2:$A$60,0),40),Limits!$B$9*Assets!$S80),MIN(Limits!$B$9*Assets!$S80,MAX(0,$F80-SUM($I80:AU80)))),IF($E80=1,$F80-$I80,$H80)*INDEX(Rates!$C$2:$AP$60,MATCH($B80,Rates!$A$2:$A$60,0),40)))</f>
      </c>
    </row>
    <row r="81" spans="1:48" x14ac:dyDescent="0.25">
      <c r="A81">
        <f>IF(Assets!A81="","",Assets!A81)</f>
      </c>
      <c r="B81">
        <f>Assets!AD81</f>
      </c>
      <c r="C81">
        <f>IF(B81="",0,INDEX(Rates!$B$2:$B$60,MATCH(B81,Rates!$A$2:$A$60,0)))</f>
      </c>
      <c r="D81">
        <f>Assets!X81</f>
      </c>
      <c r="E81">
        <f>IF(AND(D81=1,Assets!J81=1,Assets!K81=0),1,0)</f>
      </c>
      <c r="F81">
        <f>Assets!T81</f>
      </c>
      <c r="G81">
        <f>Assets!AF81+Assets!L81</f>
      </c>
      <c r="H81">
        <f>Assets!M81</f>
      </c>
      <c r="I81" s="2">
        <f>IF($B81="",0,IF($D81=1,IF(1&lt;=$C81,MIN($G81+$H81*INDEX(Rates!$C$2:$AP$60,MATCH($B81,Rates!$A$2:$A$60,0),1),Assets!$Z81),MIN($G81+$H81*INDEX(Rates!$C$2:$AP$60,MATCH($B81,Rates!$A$2:$A$60,0),1),Assets!$Z81)),$G81+$H81*INDEX(Rates!$C$2:$AP$60,MATCH($B81,Rates!$A$2:$A$60,0),1)))</f>
      </c>
      <c r="J81" s="2">
        <f>IF($B81="",0,IF($D81=1,IF(2&lt;=$C81,MIN(IF($E81=1,$F81-$I81,$H81)*INDEX(Rates!$C$2:$AP$60,MATCH($B81,Rates!$A$2:$A$60,0),2),Limits!$B$7*Assets!$S81),MIN(Limits!$B$9*Assets!$S81,MAX(0,$F81-SUM($I81:I81)))),IF($E81=1,$F81-$I81,$H81)*INDEX(Rates!$C$2:$AP$60,MATCH($B81,Rates!$A$2:$A$60,0),2)))</f>
      </c>
      <c r="K81" s="2">
        <f>IF($B81="",0,IF($D81=1,IF(3&lt;=$C81,MIN(IF($E81=1,$F81-$I81,$H81)*INDEX(Rates!$C$2:$AP$60,MATCH($B81,Rates!$A$2:$A$60,0),3),Limits!$B$8*Assets!$S81),MIN(Limits!$B$9*Assets!$S81,MAX(0,$F81-SUM($I81:J81)))),IF($E81=1,$F81-$I81,$H81)*INDEX(Rates!$C$2:$AP$60,MATCH($B81,Rates!$A$2:$A$60,0),3)))</f>
      </c>
      <c r="L81" s="2">
        <f>IF($B81="",0,IF($D81=1,IF(4&lt;=$C81,MIN(IF($E81=1,$F81-$I81,$H81)*INDEX(Rates!$C$2:$AP$60,MATCH($B81,Rates!$A$2:$A$60,0),4),Limits!$B$9*Assets!$S81),MIN(Limits!$B$9*Assets!$S81,MAX(0,$F81-SUM($I81:K81)))),IF($E81=1,$F81-$I81,$H81)*INDEX(Rates!$C$2:$AP$60,MATCH($B81,Rates!$A$2:$A$60,0),4)))</f>
      </c>
      <c r="M81" s="2">
        <f>IF($B81="",0,IF($D81=1,IF(5&lt;=$C81,MIN(IF($E81=1,$F81-$I81,$H81)*INDEX(Rates!$C$2:$AP$60,MATCH($B81,Rates!$A$2:$A$60,0),5),Limits!$B$9*Assets!$S81),MIN(Limits!$B$9*Assets!$S81,MAX(0,$F81-SUM($I81:L81)))),IF($E81=1,$F81-$I81,$H81)*INDEX(Rates!$C$2:$AP$60,MATCH($B81,Rates!$A$2:$A$60,0),5)))</f>
      </c>
      <c r="N81" s="2">
        <f>IF($B81="",0,IF($D81=1,IF(6&lt;=$C81,MIN(IF($E81=1,$F81-$I81,$H81)*INDEX(Rates!$C$2:$AP$60,MATCH($B81,Rates!$A$2:$A$60,0),6),Limits!$B$9*Assets!$S81),MIN(Limits!$B$9*Assets!$S81,MAX(0,$F81-SUM($I81:M81)))),IF($E81=1,$F81-$I81,$H81)*INDEX(Rates!$C$2:$AP$60,MATCH($B81,Rates!$A$2:$A$60,0),6)))</f>
      </c>
      <c r="O81" s="2">
        <f>IF($B81="",0,IF($D81=1,IF(7&lt;=$C81,MIN(IF($E81=1,$F81-$I81,$H81)*INDEX(Rates!$C$2:$AP$60,MATCH($B81,Rates!$A$2:$A$60,0),7),Limits!$B$9*Assets!$S81),MIN(Limits!$B$9*Assets!$S81,MAX(0,$F81-SUM($I81:N81)))),IF($E81=1,$F81-$I81,$H81)*INDEX(Rates!$C$2:$AP$60,MATCH($B81,Rates!$A$2:$A$60,0),7)))</f>
      </c>
      <c r="P81" s="2">
        <f>IF($B81="",0,IF($D81=1,IF(8&lt;=$C81,MIN(IF($E81=1,$F81-$I81,$H81)*INDEX(Rates!$C$2:$AP$60,MATCH($B81,Rates!$A$2:$A$60,0),8),Limits!$B$9*Assets!$S81),MIN(Limits!$B$9*Assets!$S81,MAX(0,$F81-SUM($I81:O81)))),IF($E81=1,$F81-$I81,$H81)*INDEX(Rates!$C$2:$AP$60,MATCH($B81,Rates!$A$2:$A$60,0),8)))</f>
      </c>
      <c r="Q81" s="2">
        <f>IF($B81="",0,IF($D81=1,IF(9&lt;=$C81,MIN(IF($E81=1,$F81-$I81,$H81)*INDEX(Rates!$C$2:$AP$60,MATCH($B81,Rates!$A$2:$A$60,0),9),Limits!$B$9*Assets!$S81),MIN(Limits!$B$9*Assets!$S81,MAX(0,$F81-SUM($I81:P81)))),IF($E81=1,$F81-$I81,$H81)*INDEX(Rates!$C$2:$AP$60,MATCH($B81,Rates!$A$2:$A$60,0),9)))</f>
      </c>
      <c r="R81" s="2">
        <f>IF($B81="",0,IF($D81=1,IF(10&lt;=$C81,MIN(IF($E81=1,$F81-$I81,$H81)*INDEX(Rates!$C$2:$AP$60,MATCH($B81,Rates!$A$2:$A$60,0),10),Limits!$B$9*Assets!$S81),MIN(Limits!$B$9*Assets!$S81,MAX(0,$F81-SUM($I81:Q81)))),IF($E81=1,$F81-$I81,$H81)*INDEX(Rates!$C$2:$AP$60,MATCH($B81,Rates!$A$2:$A$60,0),10)))</f>
      </c>
      <c r="S81" s="2">
        <f>IF($B81="",0,IF($D81=1,IF(11&lt;=$C81,MIN(IF($E81=1,$F81-$I81,$H81)*INDEX(Rates!$C$2:$AP$60,MATCH($B81,Rates!$A$2:$A$60,0),11),Limits!$B$9*Assets!$S81),MIN(Limits!$B$9*Assets!$S81,MAX(0,$F81-SUM($I81:R81)))),IF($E81=1,$F81-$I81,$H81)*INDEX(Rates!$C$2:$AP$60,MATCH($B81,Rates!$A$2:$A$60,0),11)))</f>
      </c>
      <c r="T81" s="2">
        <f>IF($B81="",0,IF($D81=1,IF(12&lt;=$C81,MIN(IF($E81=1,$F81-$I81,$H81)*INDEX(Rates!$C$2:$AP$60,MATCH($B81,Rates!$A$2:$A$60,0),12),Limits!$B$9*Assets!$S81),MIN(Limits!$B$9*Assets!$S81,MAX(0,$F81-SUM($I81:S81)))),IF($E81=1,$F81-$I81,$H81)*INDEX(Rates!$C$2:$AP$60,MATCH($B81,Rates!$A$2:$A$60,0),12)))</f>
      </c>
      <c r="U81" s="2">
        <f>IF($B81="",0,IF($D81=1,IF(13&lt;=$C81,MIN(IF($E81=1,$F81-$I81,$H81)*INDEX(Rates!$C$2:$AP$60,MATCH($B81,Rates!$A$2:$A$60,0),13),Limits!$B$9*Assets!$S81),MIN(Limits!$B$9*Assets!$S81,MAX(0,$F81-SUM($I81:T81)))),IF($E81=1,$F81-$I81,$H81)*INDEX(Rates!$C$2:$AP$60,MATCH($B81,Rates!$A$2:$A$60,0),13)))</f>
      </c>
      <c r="V81" s="2">
        <f>IF($B81="",0,IF($D81=1,IF(14&lt;=$C81,MIN(IF($E81=1,$F81-$I81,$H81)*INDEX(Rates!$C$2:$AP$60,MATCH($B81,Rates!$A$2:$A$60,0),14),Limits!$B$9*Assets!$S81),MIN(Limits!$B$9*Assets!$S81,MAX(0,$F81-SUM($I81:U81)))),IF($E81=1,$F81-$I81,$H81)*INDEX(Rates!$C$2:$AP$60,MATCH($B81,Rates!$A$2:$A$60,0),14)))</f>
      </c>
      <c r="W81" s="2">
        <f>IF($B81="",0,IF($D81=1,IF(15&lt;=$C81,MIN(IF($E81=1,$F81-$I81,$H81)*INDEX(Rates!$C$2:$AP$60,MATCH($B81,Rates!$A$2:$A$60,0),15),Limits!$B$9*Assets!$S81),MIN(Limits!$B$9*Assets!$S81,MAX(0,$F81-SUM($I81:V81)))),IF($E81=1,$F81-$I81,$H81)*INDEX(Rates!$C$2:$AP$60,MATCH($B81,Rates!$A$2:$A$60,0),15)))</f>
      </c>
      <c r="X81" s="2">
        <f>IF($B81="",0,IF($D81=1,IF(16&lt;=$C81,MIN(IF($E81=1,$F81-$I81,$H81)*INDEX(Rates!$C$2:$AP$60,MATCH($B81,Rates!$A$2:$A$60,0),16),Limits!$B$9*Assets!$S81),MIN(Limits!$B$9*Assets!$S81,MAX(0,$F81-SUM($I81:W81)))),IF($E81=1,$F81-$I81,$H81)*INDEX(Rates!$C$2:$AP$60,MATCH($B81,Rates!$A$2:$A$60,0),16)))</f>
      </c>
      <c r="Y81" s="2">
        <f>IF($B81="",0,IF($D81=1,IF(17&lt;=$C81,MIN(IF($E81=1,$F81-$I81,$H81)*INDEX(Rates!$C$2:$AP$60,MATCH($B81,Rates!$A$2:$A$60,0),17),Limits!$B$9*Assets!$S81),MIN(Limits!$B$9*Assets!$S81,MAX(0,$F81-SUM($I81:X81)))),IF($E81=1,$F81-$I81,$H81)*INDEX(Rates!$C$2:$AP$60,MATCH($B81,Rates!$A$2:$A$60,0),17)))</f>
      </c>
      <c r="Z81" s="2">
        <f>IF($B81="",0,IF($D81=1,IF(18&lt;=$C81,MIN(IF($E81=1,$F81-$I81,$H81)*INDEX(Rates!$C$2:$AP$60,MATCH($B81,Rates!$A$2:$A$60,0),18),Limits!$B$9*Assets!$S81),MIN(Limits!$B$9*Assets!$S81,MAX(0,$F81-SUM($I81:Y81)))),IF($E81=1,$F81-$I81,$H81)*INDEX(Rates!$C$2:$AP$60,MATCH($B81,Rates!$A$2:$A$60,0),18)))</f>
      </c>
      <c r="AA81" s="2">
        <f>IF($B81="",0,IF($D81=1,IF(19&lt;=$C81,MIN(IF($E81=1,$F81-$I81,$H81)*INDEX(Rates!$C$2:$AP$60,MATCH($B81,Rates!$A$2:$A$60,0),19),Limits!$B$9*Assets!$S81),MIN(Limits!$B$9*Assets!$S81,MAX(0,$F81-SUM($I81:Z81)))),IF($E81=1,$F81-$I81,$H81)*INDEX(Rates!$C$2:$AP$60,MATCH($B81,Rates!$A$2:$A$60,0),19)))</f>
      </c>
      <c r="AB81" s="2">
        <f>IF($B81="",0,IF($D81=1,IF(20&lt;=$C81,MIN(IF($E81=1,$F81-$I81,$H81)*INDEX(Rates!$C$2:$AP$60,MATCH($B81,Rates!$A$2:$A$60,0),20),Limits!$B$9*Assets!$S81),MIN(Limits!$B$9*Assets!$S81,MAX(0,$F81-SUM($I81:AA81)))),IF($E81=1,$F81-$I81,$H81)*INDEX(Rates!$C$2:$AP$60,MATCH($B81,Rates!$A$2:$A$60,0),20)))</f>
      </c>
      <c r="AC81" s="2">
        <f>IF($B81="",0,IF($D81=1,IF(21&lt;=$C81,MIN(IF($E81=1,$F81-$I81,$H81)*INDEX(Rates!$C$2:$AP$60,MATCH($B81,Rates!$A$2:$A$60,0),21),Limits!$B$9*Assets!$S81),MIN(Limits!$B$9*Assets!$S81,MAX(0,$F81-SUM($I81:AB81)))),IF($E81=1,$F81-$I81,$H81)*INDEX(Rates!$C$2:$AP$60,MATCH($B81,Rates!$A$2:$A$60,0),21)))</f>
      </c>
      <c r="AD81" s="2">
        <f>IF($B81="",0,IF($D81=1,IF(22&lt;=$C81,MIN(IF($E81=1,$F81-$I81,$H81)*INDEX(Rates!$C$2:$AP$60,MATCH($B81,Rates!$A$2:$A$60,0),22),Limits!$B$9*Assets!$S81),MIN(Limits!$B$9*Assets!$S81,MAX(0,$F81-SUM($I81:AC81)))),IF($E81=1,$F81-$I81,$H81)*INDEX(Rates!$C$2:$AP$60,MATCH($B81,Rates!$A$2:$A$60,0),22)))</f>
      </c>
      <c r="AE81" s="2">
        <f>IF($B81="",0,IF($D81=1,IF(23&lt;=$C81,MIN(IF($E81=1,$F81-$I81,$H81)*INDEX(Rates!$C$2:$AP$60,MATCH($B81,Rates!$A$2:$A$60,0),23),Limits!$B$9*Assets!$S81),MIN(Limits!$B$9*Assets!$S81,MAX(0,$F81-SUM($I81:AD81)))),IF($E81=1,$F81-$I81,$H81)*INDEX(Rates!$C$2:$AP$60,MATCH($B81,Rates!$A$2:$A$60,0),23)))</f>
      </c>
      <c r="AF81" s="2">
        <f>IF($B81="",0,IF($D81=1,IF(24&lt;=$C81,MIN(IF($E81=1,$F81-$I81,$H81)*INDEX(Rates!$C$2:$AP$60,MATCH($B81,Rates!$A$2:$A$60,0),24),Limits!$B$9*Assets!$S81),MIN(Limits!$B$9*Assets!$S81,MAX(0,$F81-SUM($I81:AE81)))),IF($E81=1,$F81-$I81,$H81)*INDEX(Rates!$C$2:$AP$60,MATCH($B81,Rates!$A$2:$A$60,0),24)))</f>
      </c>
      <c r="AG81" s="2">
        <f>IF($B81="",0,IF($D81=1,IF(25&lt;=$C81,MIN(IF($E81=1,$F81-$I81,$H81)*INDEX(Rates!$C$2:$AP$60,MATCH($B81,Rates!$A$2:$A$60,0),25),Limits!$B$9*Assets!$S81),MIN(Limits!$B$9*Assets!$S81,MAX(0,$F81-SUM($I81:AF81)))),IF($E81=1,$F81-$I81,$H81)*INDEX(Rates!$C$2:$AP$60,MATCH($B81,Rates!$A$2:$A$60,0),25)))</f>
      </c>
      <c r="AH81" s="2">
        <f>IF($B81="",0,IF($D81=1,IF(26&lt;=$C81,MIN(IF($E81=1,$F81-$I81,$H81)*INDEX(Rates!$C$2:$AP$60,MATCH($B81,Rates!$A$2:$A$60,0),26),Limits!$B$9*Assets!$S81),MIN(Limits!$B$9*Assets!$S81,MAX(0,$F81-SUM($I81:AG81)))),IF($E81=1,$F81-$I81,$H81)*INDEX(Rates!$C$2:$AP$60,MATCH($B81,Rates!$A$2:$A$60,0),26)))</f>
      </c>
      <c r="AI81" s="2">
        <f>IF($B81="",0,IF($D81=1,IF(27&lt;=$C81,MIN(IF($E81=1,$F81-$I81,$H81)*INDEX(Rates!$C$2:$AP$60,MATCH($B81,Rates!$A$2:$A$60,0),27),Limits!$B$9*Assets!$S81),MIN(Limits!$B$9*Assets!$S81,MAX(0,$F81-SUM($I81:AH81)))),IF($E81=1,$F81-$I81,$H81)*INDEX(Rates!$C$2:$AP$60,MATCH($B81,Rates!$A$2:$A$60,0),27)))</f>
      </c>
      <c r="AJ81" s="2">
        <f>IF($B81="",0,IF($D81=1,IF(28&lt;=$C81,MIN(IF($E81=1,$F81-$I81,$H81)*INDEX(Rates!$C$2:$AP$60,MATCH($B81,Rates!$A$2:$A$60,0),28),Limits!$B$9*Assets!$S81),MIN(Limits!$B$9*Assets!$S81,MAX(0,$F81-SUM($I81:AI81)))),IF($E81=1,$F81-$I81,$H81)*INDEX(Rates!$C$2:$AP$60,MATCH($B81,Rates!$A$2:$A$60,0),28)))</f>
      </c>
      <c r="AK81" s="2">
        <f>IF($B81="",0,IF($D81=1,IF(29&lt;=$C81,MIN(IF($E81=1,$F81-$I81,$H81)*INDEX(Rates!$C$2:$AP$60,MATCH($B81,Rates!$A$2:$A$60,0),29),Limits!$B$9*Assets!$S81),MIN(Limits!$B$9*Assets!$S81,MAX(0,$F81-SUM($I81:AJ81)))),IF($E81=1,$F81-$I81,$H81)*INDEX(Rates!$C$2:$AP$60,MATCH($B81,Rates!$A$2:$A$60,0),29)))</f>
      </c>
      <c r="AL81" s="2">
        <f>IF($B81="",0,IF($D81=1,IF(30&lt;=$C81,MIN(IF($E81=1,$F81-$I81,$H81)*INDEX(Rates!$C$2:$AP$60,MATCH($B81,Rates!$A$2:$A$60,0),30),Limits!$B$9*Assets!$S81),MIN(Limits!$B$9*Assets!$S81,MAX(0,$F81-SUM($I81:AK81)))),IF($E81=1,$F81-$I81,$H81)*INDEX(Rates!$C$2:$AP$60,MATCH($B81,Rates!$A$2:$A$60,0),30)))</f>
      </c>
      <c r="AM81" s="2">
        <f>IF($B81="",0,IF($D81=1,IF(31&lt;=$C81,MIN(IF($E81=1,$F81-$I81,$H81)*INDEX(Rates!$C$2:$AP$60,MATCH($B81,Rates!$A$2:$A$60,0),31),Limits!$B$9*Assets!$S81),MIN(Limits!$B$9*Assets!$S81,MAX(0,$F81-SUM($I81:AL81)))),IF($E81=1,$F81-$I81,$H81)*INDEX(Rates!$C$2:$AP$60,MATCH($B81,Rates!$A$2:$A$60,0),31)))</f>
      </c>
      <c r="AN81" s="2">
        <f>IF($B81="",0,IF($D81=1,IF(32&lt;=$C81,MIN(IF($E81=1,$F81-$I81,$H81)*INDEX(Rates!$C$2:$AP$60,MATCH($B81,Rates!$A$2:$A$60,0),32),Limits!$B$9*Assets!$S81),MIN(Limits!$B$9*Assets!$S81,MAX(0,$F81-SUM($I81:AM81)))),IF($E81=1,$F81-$I81,$H81)*INDEX(Rates!$C$2:$AP$60,MATCH($B81,Rates!$A$2:$A$60,0),32)))</f>
      </c>
      <c r="AO81" s="2">
        <f>IF($B81="",0,IF($D81=1,IF(33&lt;=$C81,MIN(IF($E81=1,$F81-$I81,$H81)*INDEX(Rates!$C$2:$AP$60,MATCH($B81,Rates!$A$2:$A$60,0),33),Limits!$B$9*Assets!$S81),MIN(Limits!$B$9*Assets!$S81,MAX(0,$F81-SUM($I81:AN81)))),IF($E81=1,$F81-$I81,$H81)*INDEX(Rates!$C$2:$AP$60,MATCH($B81,Rates!$A$2:$A$60,0),33)))</f>
      </c>
      <c r="AP81" s="2">
        <f>IF($B81="",0,IF($D81=1,IF(34&lt;=$C81,MIN(IF($E81=1,$F81-$I81,$H81)*INDEX(Rates!$C$2:$AP$60,MATCH($B81,Rates!$A$2:$A$60,0),34),Limits!$B$9*Assets!$S81),MIN(Limits!$B$9*Assets!$S81,MAX(0,$F81-SUM($I81:AO81)))),IF($E81=1,$F81-$I81,$H81)*INDEX(Rates!$C$2:$AP$60,MATCH($B81,Rates!$A$2:$A$60,0),34)))</f>
      </c>
      <c r="AQ81" s="2">
        <f>IF($B81="",0,IF($D81=1,IF(35&lt;=$C81,MIN(IF($E81=1,$F81-$I81,$H81)*INDEX(Rates!$C$2:$AP$60,MATCH($B81,Rates!$A$2:$A$60,0),35),Limits!$B$9*Assets!$S81),MIN(Limits!$B$9*Assets!$S81,MAX(0,$F81-SUM($I81:AP81)))),IF($E81=1,$F81-$I81,$H81)*INDEX(Rates!$C$2:$AP$60,MATCH($B81,Rates!$A$2:$A$60,0),35)))</f>
      </c>
      <c r="AR81" s="2">
        <f>IF($B81="",0,IF($D81=1,IF(36&lt;=$C81,MIN(IF($E81=1,$F81-$I81,$H81)*INDEX(Rates!$C$2:$AP$60,MATCH($B81,Rates!$A$2:$A$60,0),36),Limits!$B$9*Assets!$S81),MIN(Limits!$B$9*Assets!$S81,MAX(0,$F81-SUM($I81:AQ81)))),IF($E81=1,$F81-$I81,$H81)*INDEX(Rates!$C$2:$AP$60,MATCH($B81,Rates!$A$2:$A$60,0),36)))</f>
      </c>
      <c r="AS81" s="2">
        <f>IF($B81="",0,IF($D81=1,IF(37&lt;=$C81,MIN(IF($E81=1,$F81-$I81,$H81)*INDEX(Rates!$C$2:$AP$60,MATCH($B81,Rates!$A$2:$A$60,0),37),Limits!$B$9*Assets!$S81),MIN(Limits!$B$9*Assets!$S81,MAX(0,$F81-SUM($I81:AR81)))),IF($E81=1,$F81-$I81,$H81)*INDEX(Rates!$C$2:$AP$60,MATCH($B81,Rates!$A$2:$A$60,0),37)))</f>
      </c>
      <c r="AT81" s="2">
        <f>IF($B81="",0,IF($D81=1,IF(38&lt;=$C81,MIN(IF($E81=1,$F81-$I81,$H81)*INDEX(Rates!$C$2:$AP$60,MATCH($B81,Rates!$A$2:$A$60,0),38),Limits!$B$9*Assets!$S81),MIN(Limits!$B$9*Assets!$S81,MAX(0,$F81-SUM($I81:AS81)))),IF($E81=1,$F81-$I81,$H81)*INDEX(Rates!$C$2:$AP$60,MATCH($B81,Rates!$A$2:$A$60,0),38)))</f>
      </c>
      <c r="AU81" s="2">
        <f>IF($B81="",0,IF($D81=1,IF(39&lt;=$C81,MIN(IF($E81=1,$F81-$I81,$H81)*INDEX(Rates!$C$2:$AP$60,MATCH($B81,Rates!$A$2:$A$60,0),39),Limits!$B$9*Assets!$S81),MIN(Limits!$B$9*Assets!$S81,MAX(0,$F81-SUM($I81:AT81)))),IF($E81=1,$F81-$I81,$H81)*INDEX(Rates!$C$2:$AP$60,MATCH($B81,Rates!$A$2:$A$60,0),39)))</f>
      </c>
      <c r="AV81" s="2">
        <f>IF($B81="",0,IF($D81=1,IF(40&lt;=$C81,MIN(IF($E81=1,$F81-$I81,$H81)*INDEX(Rates!$C$2:$AP$60,MATCH($B81,Rates!$A$2:$A$60,0),40),Limits!$B$9*Assets!$S81),MIN(Limits!$B$9*Assets!$S81,MAX(0,$F81-SUM($I81:AU81)))),IF($E81=1,$F81-$I81,$H81)*INDEX(Rates!$C$2:$AP$60,MATCH($B81,Rates!$A$2:$A$60,0),40)))</f>
      </c>
    </row>
    <row r="82" spans="1:48" x14ac:dyDescent="0.25">
      <c r="A82">
        <f>IF(Assets!A82="","",Assets!A82)</f>
      </c>
      <c r="B82">
        <f>Assets!AD82</f>
      </c>
      <c r="C82">
        <f>IF(B82="",0,INDEX(Rates!$B$2:$B$60,MATCH(B82,Rates!$A$2:$A$60,0)))</f>
      </c>
      <c r="D82">
        <f>Assets!X82</f>
      </c>
      <c r="E82">
        <f>IF(AND(D82=1,Assets!J82=1,Assets!K82=0),1,0)</f>
      </c>
      <c r="F82">
        <f>Assets!T82</f>
      </c>
      <c r="G82">
        <f>Assets!AF82+Assets!L82</f>
      </c>
      <c r="H82">
        <f>Assets!M82</f>
      </c>
      <c r="I82" s="2">
        <f>IF($B82="",0,IF($D82=1,IF(1&lt;=$C82,MIN($G82+$H82*INDEX(Rates!$C$2:$AP$60,MATCH($B82,Rates!$A$2:$A$60,0),1),Assets!$Z82),MIN($G82+$H82*INDEX(Rates!$C$2:$AP$60,MATCH($B82,Rates!$A$2:$A$60,0),1),Assets!$Z82)),$G82+$H82*INDEX(Rates!$C$2:$AP$60,MATCH($B82,Rates!$A$2:$A$60,0),1)))</f>
      </c>
      <c r="J82" s="2">
        <f>IF($B82="",0,IF($D82=1,IF(2&lt;=$C82,MIN(IF($E82=1,$F82-$I82,$H82)*INDEX(Rates!$C$2:$AP$60,MATCH($B82,Rates!$A$2:$A$60,0),2),Limits!$B$7*Assets!$S82),MIN(Limits!$B$9*Assets!$S82,MAX(0,$F82-SUM($I82:I82)))),IF($E82=1,$F82-$I82,$H82)*INDEX(Rates!$C$2:$AP$60,MATCH($B82,Rates!$A$2:$A$60,0),2)))</f>
      </c>
      <c r="K82" s="2">
        <f>IF($B82="",0,IF($D82=1,IF(3&lt;=$C82,MIN(IF($E82=1,$F82-$I82,$H82)*INDEX(Rates!$C$2:$AP$60,MATCH($B82,Rates!$A$2:$A$60,0),3),Limits!$B$8*Assets!$S82),MIN(Limits!$B$9*Assets!$S82,MAX(0,$F82-SUM($I82:J82)))),IF($E82=1,$F82-$I82,$H82)*INDEX(Rates!$C$2:$AP$60,MATCH($B82,Rates!$A$2:$A$60,0),3)))</f>
      </c>
      <c r="L82" s="2">
        <f>IF($B82="",0,IF($D82=1,IF(4&lt;=$C82,MIN(IF($E82=1,$F82-$I82,$H82)*INDEX(Rates!$C$2:$AP$60,MATCH($B82,Rates!$A$2:$A$60,0),4),Limits!$B$9*Assets!$S82),MIN(Limits!$B$9*Assets!$S82,MAX(0,$F82-SUM($I82:K82)))),IF($E82=1,$F82-$I82,$H82)*INDEX(Rates!$C$2:$AP$60,MATCH($B82,Rates!$A$2:$A$60,0),4)))</f>
      </c>
      <c r="M82" s="2">
        <f>IF($B82="",0,IF($D82=1,IF(5&lt;=$C82,MIN(IF($E82=1,$F82-$I82,$H82)*INDEX(Rates!$C$2:$AP$60,MATCH($B82,Rates!$A$2:$A$60,0),5),Limits!$B$9*Assets!$S82),MIN(Limits!$B$9*Assets!$S82,MAX(0,$F82-SUM($I82:L82)))),IF($E82=1,$F82-$I82,$H82)*INDEX(Rates!$C$2:$AP$60,MATCH($B82,Rates!$A$2:$A$60,0),5)))</f>
      </c>
      <c r="N82" s="2">
        <f>IF($B82="",0,IF($D82=1,IF(6&lt;=$C82,MIN(IF($E82=1,$F82-$I82,$H82)*INDEX(Rates!$C$2:$AP$60,MATCH($B82,Rates!$A$2:$A$60,0),6),Limits!$B$9*Assets!$S82),MIN(Limits!$B$9*Assets!$S82,MAX(0,$F82-SUM($I82:M82)))),IF($E82=1,$F82-$I82,$H82)*INDEX(Rates!$C$2:$AP$60,MATCH($B82,Rates!$A$2:$A$60,0),6)))</f>
      </c>
      <c r="O82" s="2">
        <f>IF($B82="",0,IF($D82=1,IF(7&lt;=$C82,MIN(IF($E82=1,$F82-$I82,$H82)*INDEX(Rates!$C$2:$AP$60,MATCH($B82,Rates!$A$2:$A$60,0),7),Limits!$B$9*Assets!$S82),MIN(Limits!$B$9*Assets!$S82,MAX(0,$F82-SUM($I82:N82)))),IF($E82=1,$F82-$I82,$H82)*INDEX(Rates!$C$2:$AP$60,MATCH($B82,Rates!$A$2:$A$60,0),7)))</f>
      </c>
      <c r="P82" s="2">
        <f>IF($B82="",0,IF($D82=1,IF(8&lt;=$C82,MIN(IF($E82=1,$F82-$I82,$H82)*INDEX(Rates!$C$2:$AP$60,MATCH($B82,Rates!$A$2:$A$60,0),8),Limits!$B$9*Assets!$S82),MIN(Limits!$B$9*Assets!$S82,MAX(0,$F82-SUM($I82:O82)))),IF($E82=1,$F82-$I82,$H82)*INDEX(Rates!$C$2:$AP$60,MATCH($B82,Rates!$A$2:$A$60,0),8)))</f>
      </c>
      <c r="Q82" s="2">
        <f>IF($B82="",0,IF($D82=1,IF(9&lt;=$C82,MIN(IF($E82=1,$F82-$I82,$H82)*INDEX(Rates!$C$2:$AP$60,MATCH($B82,Rates!$A$2:$A$60,0),9),Limits!$B$9*Assets!$S82),MIN(Limits!$B$9*Assets!$S82,MAX(0,$F82-SUM($I82:P82)))),IF($E82=1,$F82-$I82,$H82)*INDEX(Rates!$C$2:$AP$60,MATCH($B82,Rates!$A$2:$A$60,0),9)))</f>
      </c>
      <c r="R82" s="2">
        <f>IF($B82="",0,IF($D82=1,IF(10&lt;=$C82,MIN(IF($E82=1,$F82-$I82,$H82)*INDEX(Rates!$C$2:$AP$60,MATCH($B82,Rates!$A$2:$A$60,0),10),Limits!$B$9*Assets!$S82),MIN(Limits!$B$9*Assets!$S82,MAX(0,$F82-SUM($I82:Q82)))),IF($E82=1,$F82-$I82,$H82)*INDEX(Rates!$C$2:$AP$60,MATCH($B82,Rates!$A$2:$A$60,0),10)))</f>
      </c>
      <c r="S82" s="2">
        <f>IF($B82="",0,IF($D82=1,IF(11&lt;=$C82,MIN(IF($E82=1,$F82-$I82,$H82)*INDEX(Rates!$C$2:$AP$60,MATCH($B82,Rates!$A$2:$A$60,0),11),Limits!$B$9*Assets!$S82),MIN(Limits!$B$9*Assets!$S82,MAX(0,$F82-SUM($I82:R82)))),IF($E82=1,$F82-$I82,$H82)*INDEX(Rates!$C$2:$AP$60,MATCH($B82,Rates!$A$2:$A$60,0),11)))</f>
      </c>
      <c r="T82" s="2">
        <f>IF($B82="",0,IF($D82=1,IF(12&lt;=$C82,MIN(IF($E82=1,$F82-$I82,$H82)*INDEX(Rates!$C$2:$AP$60,MATCH($B82,Rates!$A$2:$A$60,0),12),Limits!$B$9*Assets!$S82),MIN(Limits!$B$9*Assets!$S82,MAX(0,$F82-SUM($I82:S82)))),IF($E82=1,$F82-$I82,$H82)*INDEX(Rates!$C$2:$AP$60,MATCH($B82,Rates!$A$2:$A$60,0),12)))</f>
      </c>
      <c r="U82" s="2">
        <f>IF($B82="",0,IF($D82=1,IF(13&lt;=$C82,MIN(IF($E82=1,$F82-$I82,$H82)*INDEX(Rates!$C$2:$AP$60,MATCH($B82,Rates!$A$2:$A$60,0),13),Limits!$B$9*Assets!$S82),MIN(Limits!$B$9*Assets!$S82,MAX(0,$F82-SUM($I82:T82)))),IF($E82=1,$F82-$I82,$H82)*INDEX(Rates!$C$2:$AP$60,MATCH($B82,Rates!$A$2:$A$60,0),13)))</f>
      </c>
      <c r="V82" s="2">
        <f>IF($B82="",0,IF($D82=1,IF(14&lt;=$C82,MIN(IF($E82=1,$F82-$I82,$H82)*INDEX(Rates!$C$2:$AP$60,MATCH($B82,Rates!$A$2:$A$60,0),14),Limits!$B$9*Assets!$S82),MIN(Limits!$B$9*Assets!$S82,MAX(0,$F82-SUM($I82:U82)))),IF($E82=1,$F82-$I82,$H82)*INDEX(Rates!$C$2:$AP$60,MATCH($B82,Rates!$A$2:$A$60,0),14)))</f>
      </c>
      <c r="W82" s="2">
        <f>IF($B82="",0,IF($D82=1,IF(15&lt;=$C82,MIN(IF($E82=1,$F82-$I82,$H82)*INDEX(Rates!$C$2:$AP$60,MATCH($B82,Rates!$A$2:$A$60,0),15),Limits!$B$9*Assets!$S82),MIN(Limits!$B$9*Assets!$S82,MAX(0,$F82-SUM($I82:V82)))),IF($E82=1,$F82-$I82,$H82)*INDEX(Rates!$C$2:$AP$60,MATCH($B82,Rates!$A$2:$A$60,0),15)))</f>
      </c>
      <c r="X82" s="2">
        <f>IF($B82="",0,IF($D82=1,IF(16&lt;=$C82,MIN(IF($E82=1,$F82-$I82,$H82)*INDEX(Rates!$C$2:$AP$60,MATCH($B82,Rates!$A$2:$A$60,0),16),Limits!$B$9*Assets!$S82),MIN(Limits!$B$9*Assets!$S82,MAX(0,$F82-SUM($I82:W82)))),IF($E82=1,$F82-$I82,$H82)*INDEX(Rates!$C$2:$AP$60,MATCH($B82,Rates!$A$2:$A$60,0),16)))</f>
      </c>
      <c r="Y82" s="2">
        <f>IF($B82="",0,IF($D82=1,IF(17&lt;=$C82,MIN(IF($E82=1,$F82-$I82,$H82)*INDEX(Rates!$C$2:$AP$60,MATCH($B82,Rates!$A$2:$A$60,0),17),Limits!$B$9*Assets!$S82),MIN(Limits!$B$9*Assets!$S82,MAX(0,$F82-SUM($I82:X82)))),IF($E82=1,$F82-$I82,$H82)*INDEX(Rates!$C$2:$AP$60,MATCH($B82,Rates!$A$2:$A$60,0),17)))</f>
      </c>
      <c r="Z82" s="2">
        <f>IF($B82="",0,IF($D82=1,IF(18&lt;=$C82,MIN(IF($E82=1,$F82-$I82,$H82)*INDEX(Rates!$C$2:$AP$60,MATCH($B82,Rates!$A$2:$A$60,0),18),Limits!$B$9*Assets!$S82),MIN(Limits!$B$9*Assets!$S82,MAX(0,$F82-SUM($I82:Y82)))),IF($E82=1,$F82-$I82,$H82)*INDEX(Rates!$C$2:$AP$60,MATCH($B82,Rates!$A$2:$A$60,0),18)))</f>
      </c>
      <c r="AA82" s="2">
        <f>IF($B82="",0,IF($D82=1,IF(19&lt;=$C82,MIN(IF($E82=1,$F82-$I82,$H82)*INDEX(Rates!$C$2:$AP$60,MATCH($B82,Rates!$A$2:$A$60,0),19),Limits!$B$9*Assets!$S82),MIN(Limits!$B$9*Assets!$S82,MAX(0,$F82-SUM($I82:Z82)))),IF($E82=1,$F82-$I82,$H82)*INDEX(Rates!$C$2:$AP$60,MATCH($B82,Rates!$A$2:$A$60,0),19)))</f>
      </c>
      <c r="AB82" s="2">
        <f>IF($B82="",0,IF($D82=1,IF(20&lt;=$C82,MIN(IF($E82=1,$F82-$I82,$H82)*INDEX(Rates!$C$2:$AP$60,MATCH($B82,Rates!$A$2:$A$60,0),20),Limits!$B$9*Assets!$S82),MIN(Limits!$B$9*Assets!$S82,MAX(0,$F82-SUM($I82:AA82)))),IF($E82=1,$F82-$I82,$H82)*INDEX(Rates!$C$2:$AP$60,MATCH($B82,Rates!$A$2:$A$60,0),20)))</f>
      </c>
      <c r="AC82" s="2">
        <f>IF($B82="",0,IF($D82=1,IF(21&lt;=$C82,MIN(IF($E82=1,$F82-$I82,$H82)*INDEX(Rates!$C$2:$AP$60,MATCH($B82,Rates!$A$2:$A$60,0),21),Limits!$B$9*Assets!$S82),MIN(Limits!$B$9*Assets!$S82,MAX(0,$F82-SUM($I82:AB82)))),IF($E82=1,$F82-$I82,$H82)*INDEX(Rates!$C$2:$AP$60,MATCH($B82,Rates!$A$2:$A$60,0),21)))</f>
      </c>
      <c r="AD82" s="2">
        <f>IF($B82="",0,IF($D82=1,IF(22&lt;=$C82,MIN(IF($E82=1,$F82-$I82,$H82)*INDEX(Rates!$C$2:$AP$60,MATCH($B82,Rates!$A$2:$A$60,0),22),Limits!$B$9*Assets!$S82),MIN(Limits!$B$9*Assets!$S82,MAX(0,$F82-SUM($I82:AC82)))),IF($E82=1,$F82-$I82,$H82)*INDEX(Rates!$C$2:$AP$60,MATCH($B82,Rates!$A$2:$A$60,0),22)))</f>
      </c>
      <c r="AE82" s="2">
        <f>IF($B82="",0,IF($D82=1,IF(23&lt;=$C82,MIN(IF($E82=1,$F82-$I82,$H82)*INDEX(Rates!$C$2:$AP$60,MATCH($B82,Rates!$A$2:$A$60,0),23),Limits!$B$9*Assets!$S82),MIN(Limits!$B$9*Assets!$S82,MAX(0,$F82-SUM($I82:AD82)))),IF($E82=1,$F82-$I82,$H82)*INDEX(Rates!$C$2:$AP$60,MATCH($B82,Rates!$A$2:$A$60,0),23)))</f>
      </c>
      <c r="AF82" s="2">
        <f>IF($B82="",0,IF($D82=1,IF(24&lt;=$C82,MIN(IF($E82=1,$F82-$I82,$H82)*INDEX(Rates!$C$2:$AP$60,MATCH($B82,Rates!$A$2:$A$60,0),24),Limits!$B$9*Assets!$S82),MIN(Limits!$B$9*Assets!$S82,MAX(0,$F82-SUM($I82:AE82)))),IF($E82=1,$F82-$I82,$H82)*INDEX(Rates!$C$2:$AP$60,MATCH($B82,Rates!$A$2:$A$60,0),24)))</f>
      </c>
      <c r="AG82" s="2">
        <f>IF($B82="",0,IF($D82=1,IF(25&lt;=$C82,MIN(IF($E82=1,$F82-$I82,$H82)*INDEX(Rates!$C$2:$AP$60,MATCH($B82,Rates!$A$2:$A$60,0),25),Limits!$B$9*Assets!$S82),MIN(Limits!$B$9*Assets!$S82,MAX(0,$F82-SUM($I82:AF82)))),IF($E82=1,$F82-$I82,$H82)*INDEX(Rates!$C$2:$AP$60,MATCH($B82,Rates!$A$2:$A$60,0),25)))</f>
      </c>
      <c r="AH82" s="2">
        <f>IF($B82="",0,IF($D82=1,IF(26&lt;=$C82,MIN(IF($E82=1,$F82-$I82,$H82)*INDEX(Rates!$C$2:$AP$60,MATCH($B82,Rates!$A$2:$A$60,0),26),Limits!$B$9*Assets!$S82),MIN(Limits!$B$9*Assets!$S82,MAX(0,$F82-SUM($I82:AG82)))),IF($E82=1,$F82-$I82,$H82)*INDEX(Rates!$C$2:$AP$60,MATCH($B82,Rates!$A$2:$A$60,0),26)))</f>
      </c>
      <c r="AI82" s="2">
        <f>IF($B82="",0,IF($D82=1,IF(27&lt;=$C82,MIN(IF($E82=1,$F82-$I82,$H82)*INDEX(Rates!$C$2:$AP$60,MATCH($B82,Rates!$A$2:$A$60,0),27),Limits!$B$9*Assets!$S82),MIN(Limits!$B$9*Assets!$S82,MAX(0,$F82-SUM($I82:AH82)))),IF($E82=1,$F82-$I82,$H82)*INDEX(Rates!$C$2:$AP$60,MATCH($B82,Rates!$A$2:$A$60,0),27)))</f>
      </c>
      <c r="AJ82" s="2">
        <f>IF($B82="",0,IF($D82=1,IF(28&lt;=$C82,MIN(IF($E82=1,$F82-$I82,$H82)*INDEX(Rates!$C$2:$AP$60,MATCH($B82,Rates!$A$2:$A$60,0),28),Limits!$B$9*Assets!$S82),MIN(Limits!$B$9*Assets!$S82,MAX(0,$F82-SUM($I82:AI82)))),IF($E82=1,$F82-$I82,$H82)*INDEX(Rates!$C$2:$AP$60,MATCH($B82,Rates!$A$2:$A$60,0),28)))</f>
      </c>
      <c r="AK82" s="2">
        <f>IF($B82="",0,IF($D82=1,IF(29&lt;=$C82,MIN(IF($E82=1,$F82-$I82,$H82)*INDEX(Rates!$C$2:$AP$60,MATCH($B82,Rates!$A$2:$A$60,0),29),Limits!$B$9*Assets!$S82),MIN(Limits!$B$9*Assets!$S82,MAX(0,$F82-SUM($I82:AJ82)))),IF($E82=1,$F82-$I82,$H82)*INDEX(Rates!$C$2:$AP$60,MATCH($B82,Rates!$A$2:$A$60,0),29)))</f>
      </c>
      <c r="AL82" s="2">
        <f>IF($B82="",0,IF($D82=1,IF(30&lt;=$C82,MIN(IF($E82=1,$F82-$I82,$H82)*INDEX(Rates!$C$2:$AP$60,MATCH($B82,Rates!$A$2:$A$60,0),30),Limits!$B$9*Assets!$S82),MIN(Limits!$B$9*Assets!$S82,MAX(0,$F82-SUM($I82:AK82)))),IF($E82=1,$F82-$I82,$H82)*INDEX(Rates!$C$2:$AP$60,MATCH($B82,Rates!$A$2:$A$60,0),30)))</f>
      </c>
      <c r="AM82" s="2">
        <f>IF($B82="",0,IF($D82=1,IF(31&lt;=$C82,MIN(IF($E82=1,$F82-$I82,$H82)*INDEX(Rates!$C$2:$AP$60,MATCH($B82,Rates!$A$2:$A$60,0),31),Limits!$B$9*Assets!$S82),MIN(Limits!$B$9*Assets!$S82,MAX(0,$F82-SUM($I82:AL82)))),IF($E82=1,$F82-$I82,$H82)*INDEX(Rates!$C$2:$AP$60,MATCH($B82,Rates!$A$2:$A$60,0),31)))</f>
      </c>
      <c r="AN82" s="2">
        <f>IF($B82="",0,IF($D82=1,IF(32&lt;=$C82,MIN(IF($E82=1,$F82-$I82,$H82)*INDEX(Rates!$C$2:$AP$60,MATCH($B82,Rates!$A$2:$A$60,0),32),Limits!$B$9*Assets!$S82),MIN(Limits!$B$9*Assets!$S82,MAX(0,$F82-SUM($I82:AM82)))),IF($E82=1,$F82-$I82,$H82)*INDEX(Rates!$C$2:$AP$60,MATCH($B82,Rates!$A$2:$A$60,0),32)))</f>
      </c>
      <c r="AO82" s="2">
        <f>IF($B82="",0,IF($D82=1,IF(33&lt;=$C82,MIN(IF($E82=1,$F82-$I82,$H82)*INDEX(Rates!$C$2:$AP$60,MATCH($B82,Rates!$A$2:$A$60,0),33),Limits!$B$9*Assets!$S82),MIN(Limits!$B$9*Assets!$S82,MAX(0,$F82-SUM($I82:AN82)))),IF($E82=1,$F82-$I82,$H82)*INDEX(Rates!$C$2:$AP$60,MATCH($B82,Rates!$A$2:$A$60,0),33)))</f>
      </c>
      <c r="AP82" s="2">
        <f>IF($B82="",0,IF($D82=1,IF(34&lt;=$C82,MIN(IF($E82=1,$F82-$I82,$H82)*INDEX(Rates!$C$2:$AP$60,MATCH($B82,Rates!$A$2:$A$60,0),34),Limits!$B$9*Assets!$S82),MIN(Limits!$B$9*Assets!$S82,MAX(0,$F82-SUM($I82:AO82)))),IF($E82=1,$F82-$I82,$H82)*INDEX(Rates!$C$2:$AP$60,MATCH($B82,Rates!$A$2:$A$60,0),34)))</f>
      </c>
      <c r="AQ82" s="2">
        <f>IF($B82="",0,IF($D82=1,IF(35&lt;=$C82,MIN(IF($E82=1,$F82-$I82,$H82)*INDEX(Rates!$C$2:$AP$60,MATCH($B82,Rates!$A$2:$A$60,0),35),Limits!$B$9*Assets!$S82),MIN(Limits!$B$9*Assets!$S82,MAX(0,$F82-SUM($I82:AP82)))),IF($E82=1,$F82-$I82,$H82)*INDEX(Rates!$C$2:$AP$60,MATCH($B82,Rates!$A$2:$A$60,0),35)))</f>
      </c>
      <c r="AR82" s="2">
        <f>IF($B82="",0,IF($D82=1,IF(36&lt;=$C82,MIN(IF($E82=1,$F82-$I82,$H82)*INDEX(Rates!$C$2:$AP$60,MATCH($B82,Rates!$A$2:$A$60,0),36),Limits!$B$9*Assets!$S82),MIN(Limits!$B$9*Assets!$S82,MAX(0,$F82-SUM($I82:AQ82)))),IF($E82=1,$F82-$I82,$H82)*INDEX(Rates!$C$2:$AP$60,MATCH($B82,Rates!$A$2:$A$60,0),36)))</f>
      </c>
      <c r="AS82" s="2">
        <f>IF($B82="",0,IF($D82=1,IF(37&lt;=$C82,MIN(IF($E82=1,$F82-$I82,$H82)*INDEX(Rates!$C$2:$AP$60,MATCH($B82,Rates!$A$2:$A$60,0),37),Limits!$B$9*Assets!$S82),MIN(Limits!$B$9*Assets!$S82,MAX(0,$F82-SUM($I82:AR82)))),IF($E82=1,$F82-$I82,$H82)*INDEX(Rates!$C$2:$AP$60,MATCH($B82,Rates!$A$2:$A$60,0),37)))</f>
      </c>
      <c r="AT82" s="2">
        <f>IF($B82="",0,IF($D82=1,IF(38&lt;=$C82,MIN(IF($E82=1,$F82-$I82,$H82)*INDEX(Rates!$C$2:$AP$60,MATCH($B82,Rates!$A$2:$A$60,0),38),Limits!$B$9*Assets!$S82),MIN(Limits!$B$9*Assets!$S82,MAX(0,$F82-SUM($I82:AS82)))),IF($E82=1,$F82-$I82,$H82)*INDEX(Rates!$C$2:$AP$60,MATCH($B82,Rates!$A$2:$A$60,0),38)))</f>
      </c>
      <c r="AU82" s="2">
        <f>IF($B82="",0,IF($D82=1,IF(39&lt;=$C82,MIN(IF($E82=1,$F82-$I82,$H82)*INDEX(Rates!$C$2:$AP$60,MATCH($B82,Rates!$A$2:$A$60,0),39),Limits!$B$9*Assets!$S82),MIN(Limits!$B$9*Assets!$S82,MAX(0,$F82-SUM($I82:AT82)))),IF($E82=1,$F82-$I82,$H82)*INDEX(Rates!$C$2:$AP$60,MATCH($B82,Rates!$A$2:$A$60,0),39)))</f>
      </c>
      <c r="AV82" s="2">
        <f>IF($B82="",0,IF($D82=1,IF(40&lt;=$C82,MIN(IF($E82=1,$F82-$I82,$H82)*INDEX(Rates!$C$2:$AP$60,MATCH($B82,Rates!$A$2:$A$60,0),40),Limits!$B$9*Assets!$S82),MIN(Limits!$B$9*Assets!$S82,MAX(0,$F82-SUM($I82:AU82)))),IF($E82=1,$F82-$I82,$H82)*INDEX(Rates!$C$2:$AP$60,MATCH($B82,Rates!$A$2:$A$60,0),40)))</f>
      </c>
    </row>
    <row r="83" spans="1:48" x14ac:dyDescent="0.25">
      <c r="A83">
        <f>IF(Assets!A83="","",Assets!A83)</f>
      </c>
      <c r="B83">
        <f>Assets!AD83</f>
      </c>
      <c r="C83">
        <f>IF(B83="",0,INDEX(Rates!$B$2:$B$60,MATCH(B83,Rates!$A$2:$A$60,0)))</f>
      </c>
      <c r="D83">
        <f>Assets!X83</f>
      </c>
      <c r="E83">
        <f>IF(AND(D83=1,Assets!J83=1,Assets!K83=0),1,0)</f>
      </c>
      <c r="F83">
        <f>Assets!T83</f>
      </c>
      <c r="G83">
        <f>Assets!AF83+Assets!L83</f>
      </c>
      <c r="H83">
        <f>Assets!M83</f>
      </c>
      <c r="I83" s="2">
        <f>IF($B83="",0,IF($D83=1,IF(1&lt;=$C83,MIN($G83+$H83*INDEX(Rates!$C$2:$AP$60,MATCH($B83,Rates!$A$2:$A$60,0),1),Assets!$Z83),MIN($G83+$H83*INDEX(Rates!$C$2:$AP$60,MATCH($B83,Rates!$A$2:$A$60,0),1),Assets!$Z83)),$G83+$H83*INDEX(Rates!$C$2:$AP$60,MATCH($B83,Rates!$A$2:$A$60,0),1)))</f>
      </c>
      <c r="J83" s="2">
        <f>IF($B83="",0,IF($D83=1,IF(2&lt;=$C83,MIN(IF($E83=1,$F83-$I83,$H83)*INDEX(Rates!$C$2:$AP$60,MATCH($B83,Rates!$A$2:$A$60,0),2),Limits!$B$7*Assets!$S83),MIN(Limits!$B$9*Assets!$S83,MAX(0,$F83-SUM($I83:I83)))),IF($E83=1,$F83-$I83,$H83)*INDEX(Rates!$C$2:$AP$60,MATCH($B83,Rates!$A$2:$A$60,0),2)))</f>
      </c>
      <c r="K83" s="2">
        <f>IF($B83="",0,IF($D83=1,IF(3&lt;=$C83,MIN(IF($E83=1,$F83-$I83,$H83)*INDEX(Rates!$C$2:$AP$60,MATCH($B83,Rates!$A$2:$A$60,0),3),Limits!$B$8*Assets!$S83),MIN(Limits!$B$9*Assets!$S83,MAX(0,$F83-SUM($I83:J83)))),IF($E83=1,$F83-$I83,$H83)*INDEX(Rates!$C$2:$AP$60,MATCH($B83,Rates!$A$2:$A$60,0),3)))</f>
      </c>
      <c r="L83" s="2">
        <f>IF($B83="",0,IF($D83=1,IF(4&lt;=$C83,MIN(IF($E83=1,$F83-$I83,$H83)*INDEX(Rates!$C$2:$AP$60,MATCH($B83,Rates!$A$2:$A$60,0),4),Limits!$B$9*Assets!$S83),MIN(Limits!$B$9*Assets!$S83,MAX(0,$F83-SUM($I83:K83)))),IF($E83=1,$F83-$I83,$H83)*INDEX(Rates!$C$2:$AP$60,MATCH($B83,Rates!$A$2:$A$60,0),4)))</f>
      </c>
      <c r="M83" s="2">
        <f>IF($B83="",0,IF($D83=1,IF(5&lt;=$C83,MIN(IF($E83=1,$F83-$I83,$H83)*INDEX(Rates!$C$2:$AP$60,MATCH($B83,Rates!$A$2:$A$60,0),5),Limits!$B$9*Assets!$S83),MIN(Limits!$B$9*Assets!$S83,MAX(0,$F83-SUM($I83:L83)))),IF($E83=1,$F83-$I83,$H83)*INDEX(Rates!$C$2:$AP$60,MATCH($B83,Rates!$A$2:$A$60,0),5)))</f>
      </c>
      <c r="N83" s="2">
        <f>IF($B83="",0,IF($D83=1,IF(6&lt;=$C83,MIN(IF($E83=1,$F83-$I83,$H83)*INDEX(Rates!$C$2:$AP$60,MATCH($B83,Rates!$A$2:$A$60,0),6),Limits!$B$9*Assets!$S83),MIN(Limits!$B$9*Assets!$S83,MAX(0,$F83-SUM($I83:M83)))),IF($E83=1,$F83-$I83,$H83)*INDEX(Rates!$C$2:$AP$60,MATCH($B83,Rates!$A$2:$A$60,0),6)))</f>
      </c>
      <c r="O83" s="2">
        <f>IF($B83="",0,IF($D83=1,IF(7&lt;=$C83,MIN(IF($E83=1,$F83-$I83,$H83)*INDEX(Rates!$C$2:$AP$60,MATCH($B83,Rates!$A$2:$A$60,0),7),Limits!$B$9*Assets!$S83),MIN(Limits!$B$9*Assets!$S83,MAX(0,$F83-SUM($I83:N83)))),IF($E83=1,$F83-$I83,$H83)*INDEX(Rates!$C$2:$AP$60,MATCH($B83,Rates!$A$2:$A$60,0),7)))</f>
      </c>
      <c r="P83" s="2">
        <f>IF($B83="",0,IF($D83=1,IF(8&lt;=$C83,MIN(IF($E83=1,$F83-$I83,$H83)*INDEX(Rates!$C$2:$AP$60,MATCH($B83,Rates!$A$2:$A$60,0),8),Limits!$B$9*Assets!$S83),MIN(Limits!$B$9*Assets!$S83,MAX(0,$F83-SUM($I83:O83)))),IF($E83=1,$F83-$I83,$H83)*INDEX(Rates!$C$2:$AP$60,MATCH($B83,Rates!$A$2:$A$60,0),8)))</f>
      </c>
      <c r="Q83" s="2">
        <f>IF($B83="",0,IF($D83=1,IF(9&lt;=$C83,MIN(IF($E83=1,$F83-$I83,$H83)*INDEX(Rates!$C$2:$AP$60,MATCH($B83,Rates!$A$2:$A$60,0),9),Limits!$B$9*Assets!$S83),MIN(Limits!$B$9*Assets!$S83,MAX(0,$F83-SUM($I83:P83)))),IF($E83=1,$F83-$I83,$H83)*INDEX(Rates!$C$2:$AP$60,MATCH($B83,Rates!$A$2:$A$60,0),9)))</f>
      </c>
      <c r="R83" s="2">
        <f>IF($B83="",0,IF($D83=1,IF(10&lt;=$C83,MIN(IF($E83=1,$F83-$I83,$H83)*INDEX(Rates!$C$2:$AP$60,MATCH($B83,Rates!$A$2:$A$60,0),10),Limits!$B$9*Assets!$S83),MIN(Limits!$B$9*Assets!$S83,MAX(0,$F83-SUM($I83:Q83)))),IF($E83=1,$F83-$I83,$H83)*INDEX(Rates!$C$2:$AP$60,MATCH($B83,Rates!$A$2:$A$60,0),10)))</f>
      </c>
      <c r="S83" s="2">
        <f>IF($B83="",0,IF($D83=1,IF(11&lt;=$C83,MIN(IF($E83=1,$F83-$I83,$H83)*INDEX(Rates!$C$2:$AP$60,MATCH($B83,Rates!$A$2:$A$60,0),11),Limits!$B$9*Assets!$S83),MIN(Limits!$B$9*Assets!$S83,MAX(0,$F83-SUM($I83:R83)))),IF($E83=1,$F83-$I83,$H83)*INDEX(Rates!$C$2:$AP$60,MATCH($B83,Rates!$A$2:$A$60,0),11)))</f>
      </c>
      <c r="T83" s="2">
        <f>IF($B83="",0,IF($D83=1,IF(12&lt;=$C83,MIN(IF($E83=1,$F83-$I83,$H83)*INDEX(Rates!$C$2:$AP$60,MATCH($B83,Rates!$A$2:$A$60,0),12),Limits!$B$9*Assets!$S83),MIN(Limits!$B$9*Assets!$S83,MAX(0,$F83-SUM($I83:S83)))),IF($E83=1,$F83-$I83,$H83)*INDEX(Rates!$C$2:$AP$60,MATCH($B83,Rates!$A$2:$A$60,0),12)))</f>
      </c>
      <c r="U83" s="2">
        <f>IF($B83="",0,IF($D83=1,IF(13&lt;=$C83,MIN(IF($E83=1,$F83-$I83,$H83)*INDEX(Rates!$C$2:$AP$60,MATCH($B83,Rates!$A$2:$A$60,0),13),Limits!$B$9*Assets!$S83),MIN(Limits!$B$9*Assets!$S83,MAX(0,$F83-SUM($I83:T83)))),IF($E83=1,$F83-$I83,$H83)*INDEX(Rates!$C$2:$AP$60,MATCH($B83,Rates!$A$2:$A$60,0),13)))</f>
      </c>
      <c r="V83" s="2">
        <f>IF($B83="",0,IF($D83=1,IF(14&lt;=$C83,MIN(IF($E83=1,$F83-$I83,$H83)*INDEX(Rates!$C$2:$AP$60,MATCH($B83,Rates!$A$2:$A$60,0),14),Limits!$B$9*Assets!$S83),MIN(Limits!$B$9*Assets!$S83,MAX(0,$F83-SUM($I83:U83)))),IF($E83=1,$F83-$I83,$H83)*INDEX(Rates!$C$2:$AP$60,MATCH($B83,Rates!$A$2:$A$60,0),14)))</f>
      </c>
      <c r="W83" s="2">
        <f>IF($B83="",0,IF($D83=1,IF(15&lt;=$C83,MIN(IF($E83=1,$F83-$I83,$H83)*INDEX(Rates!$C$2:$AP$60,MATCH($B83,Rates!$A$2:$A$60,0),15),Limits!$B$9*Assets!$S83),MIN(Limits!$B$9*Assets!$S83,MAX(0,$F83-SUM($I83:V83)))),IF($E83=1,$F83-$I83,$H83)*INDEX(Rates!$C$2:$AP$60,MATCH($B83,Rates!$A$2:$A$60,0),15)))</f>
      </c>
      <c r="X83" s="2">
        <f>IF($B83="",0,IF($D83=1,IF(16&lt;=$C83,MIN(IF($E83=1,$F83-$I83,$H83)*INDEX(Rates!$C$2:$AP$60,MATCH($B83,Rates!$A$2:$A$60,0),16),Limits!$B$9*Assets!$S83),MIN(Limits!$B$9*Assets!$S83,MAX(0,$F83-SUM($I83:W83)))),IF($E83=1,$F83-$I83,$H83)*INDEX(Rates!$C$2:$AP$60,MATCH($B83,Rates!$A$2:$A$60,0),16)))</f>
      </c>
      <c r="Y83" s="2">
        <f>IF($B83="",0,IF($D83=1,IF(17&lt;=$C83,MIN(IF($E83=1,$F83-$I83,$H83)*INDEX(Rates!$C$2:$AP$60,MATCH($B83,Rates!$A$2:$A$60,0),17),Limits!$B$9*Assets!$S83),MIN(Limits!$B$9*Assets!$S83,MAX(0,$F83-SUM($I83:X83)))),IF($E83=1,$F83-$I83,$H83)*INDEX(Rates!$C$2:$AP$60,MATCH($B83,Rates!$A$2:$A$60,0),17)))</f>
      </c>
      <c r="Z83" s="2">
        <f>IF($B83="",0,IF($D83=1,IF(18&lt;=$C83,MIN(IF($E83=1,$F83-$I83,$H83)*INDEX(Rates!$C$2:$AP$60,MATCH($B83,Rates!$A$2:$A$60,0),18),Limits!$B$9*Assets!$S83),MIN(Limits!$B$9*Assets!$S83,MAX(0,$F83-SUM($I83:Y83)))),IF($E83=1,$F83-$I83,$H83)*INDEX(Rates!$C$2:$AP$60,MATCH($B83,Rates!$A$2:$A$60,0),18)))</f>
      </c>
      <c r="AA83" s="2">
        <f>IF($B83="",0,IF($D83=1,IF(19&lt;=$C83,MIN(IF($E83=1,$F83-$I83,$H83)*INDEX(Rates!$C$2:$AP$60,MATCH($B83,Rates!$A$2:$A$60,0),19),Limits!$B$9*Assets!$S83),MIN(Limits!$B$9*Assets!$S83,MAX(0,$F83-SUM($I83:Z83)))),IF($E83=1,$F83-$I83,$H83)*INDEX(Rates!$C$2:$AP$60,MATCH($B83,Rates!$A$2:$A$60,0),19)))</f>
      </c>
      <c r="AB83" s="2">
        <f>IF($B83="",0,IF($D83=1,IF(20&lt;=$C83,MIN(IF($E83=1,$F83-$I83,$H83)*INDEX(Rates!$C$2:$AP$60,MATCH($B83,Rates!$A$2:$A$60,0),20),Limits!$B$9*Assets!$S83),MIN(Limits!$B$9*Assets!$S83,MAX(0,$F83-SUM($I83:AA83)))),IF($E83=1,$F83-$I83,$H83)*INDEX(Rates!$C$2:$AP$60,MATCH($B83,Rates!$A$2:$A$60,0),20)))</f>
      </c>
      <c r="AC83" s="2">
        <f>IF($B83="",0,IF($D83=1,IF(21&lt;=$C83,MIN(IF($E83=1,$F83-$I83,$H83)*INDEX(Rates!$C$2:$AP$60,MATCH($B83,Rates!$A$2:$A$60,0),21),Limits!$B$9*Assets!$S83),MIN(Limits!$B$9*Assets!$S83,MAX(0,$F83-SUM($I83:AB83)))),IF($E83=1,$F83-$I83,$H83)*INDEX(Rates!$C$2:$AP$60,MATCH($B83,Rates!$A$2:$A$60,0),21)))</f>
      </c>
      <c r="AD83" s="2">
        <f>IF($B83="",0,IF($D83=1,IF(22&lt;=$C83,MIN(IF($E83=1,$F83-$I83,$H83)*INDEX(Rates!$C$2:$AP$60,MATCH($B83,Rates!$A$2:$A$60,0),22),Limits!$B$9*Assets!$S83),MIN(Limits!$B$9*Assets!$S83,MAX(0,$F83-SUM($I83:AC83)))),IF($E83=1,$F83-$I83,$H83)*INDEX(Rates!$C$2:$AP$60,MATCH($B83,Rates!$A$2:$A$60,0),22)))</f>
      </c>
      <c r="AE83" s="2">
        <f>IF($B83="",0,IF($D83=1,IF(23&lt;=$C83,MIN(IF($E83=1,$F83-$I83,$H83)*INDEX(Rates!$C$2:$AP$60,MATCH($B83,Rates!$A$2:$A$60,0),23),Limits!$B$9*Assets!$S83),MIN(Limits!$B$9*Assets!$S83,MAX(0,$F83-SUM($I83:AD83)))),IF($E83=1,$F83-$I83,$H83)*INDEX(Rates!$C$2:$AP$60,MATCH($B83,Rates!$A$2:$A$60,0),23)))</f>
      </c>
      <c r="AF83" s="2">
        <f>IF($B83="",0,IF($D83=1,IF(24&lt;=$C83,MIN(IF($E83=1,$F83-$I83,$H83)*INDEX(Rates!$C$2:$AP$60,MATCH($B83,Rates!$A$2:$A$60,0),24),Limits!$B$9*Assets!$S83),MIN(Limits!$B$9*Assets!$S83,MAX(0,$F83-SUM($I83:AE83)))),IF($E83=1,$F83-$I83,$H83)*INDEX(Rates!$C$2:$AP$60,MATCH($B83,Rates!$A$2:$A$60,0),24)))</f>
      </c>
      <c r="AG83" s="2">
        <f>IF($B83="",0,IF($D83=1,IF(25&lt;=$C83,MIN(IF($E83=1,$F83-$I83,$H83)*INDEX(Rates!$C$2:$AP$60,MATCH($B83,Rates!$A$2:$A$60,0),25),Limits!$B$9*Assets!$S83),MIN(Limits!$B$9*Assets!$S83,MAX(0,$F83-SUM($I83:AF83)))),IF($E83=1,$F83-$I83,$H83)*INDEX(Rates!$C$2:$AP$60,MATCH($B83,Rates!$A$2:$A$60,0),25)))</f>
      </c>
      <c r="AH83" s="2">
        <f>IF($B83="",0,IF($D83=1,IF(26&lt;=$C83,MIN(IF($E83=1,$F83-$I83,$H83)*INDEX(Rates!$C$2:$AP$60,MATCH($B83,Rates!$A$2:$A$60,0),26),Limits!$B$9*Assets!$S83),MIN(Limits!$B$9*Assets!$S83,MAX(0,$F83-SUM($I83:AG83)))),IF($E83=1,$F83-$I83,$H83)*INDEX(Rates!$C$2:$AP$60,MATCH($B83,Rates!$A$2:$A$60,0),26)))</f>
      </c>
      <c r="AI83" s="2">
        <f>IF($B83="",0,IF($D83=1,IF(27&lt;=$C83,MIN(IF($E83=1,$F83-$I83,$H83)*INDEX(Rates!$C$2:$AP$60,MATCH($B83,Rates!$A$2:$A$60,0),27),Limits!$B$9*Assets!$S83),MIN(Limits!$B$9*Assets!$S83,MAX(0,$F83-SUM($I83:AH83)))),IF($E83=1,$F83-$I83,$H83)*INDEX(Rates!$C$2:$AP$60,MATCH($B83,Rates!$A$2:$A$60,0),27)))</f>
      </c>
      <c r="AJ83" s="2">
        <f>IF($B83="",0,IF($D83=1,IF(28&lt;=$C83,MIN(IF($E83=1,$F83-$I83,$H83)*INDEX(Rates!$C$2:$AP$60,MATCH($B83,Rates!$A$2:$A$60,0),28),Limits!$B$9*Assets!$S83),MIN(Limits!$B$9*Assets!$S83,MAX(0,$F83-SUM($I83:AI83)))),IF($E83=1,$F83-$I83,$H83)*INDEX(Rates!$C$2:$AP$60,MATCH($B83,Rates!$A$2:$A$60,0),28)))</f>
      </c>
      <c r="AK83" s="2">
        <f>IF($B83="",0,IF($D83=1,IF(29&lt;=$C83,MIN(IF($E83=1,$F83-$I83,$H83)*INDEX(Rates!$C$2:$AP$60,MATCH($B83,Rates!$A$2:$A$60,0),29),Limits!$B$9*Assets!$S83),MIN(Limits!$B$9*Assets!$S83,MAX(0,$F83-SUM($I83:AJ83)))),IF($E83=1,$F83-$I83,$H83)*INDEX(Rates!$C$2:$AP$60,MATCH($B83,Rates!$A$2:$A$60,0),29)))</f>
      </c>
      <c r="AL83" s="2">
        <f>IF($B83="",0,IF($D83=1,IF(30&lt;=$C83,MIN(IF($E83=1,$F83-$I83,$H83)*INDEX(Rates!$C$2:$AP$60,MATCH($B83,Rates!$A$2:$A$60,0),30),Limits!$B$9*Assets!$S83),MIN(Limits!$B$9*Assets!$S83,MAX(0,$F83-SUM($I83:AK83)))),IF($E83=1,$F83-$I83,$H83)*INDEX(Rates!$C$2:$AP$60,MATCH($B83,Rates!$A$2:$A$60,0),30)))</f>
      </c>
      <c r="AM83" s="2">
        <f>IF($B83="",0,IF($D83=1,IF(31&lt;=$C83,MIN(IF($E83=1,$F83-$I83,$H83)*INDEX(Rates!$C$2:$AP$60,MATCH($B83,Rates!$A$2:$A$60,0),31),Limits!$B$9*Assets!$S83),MIN(Limits!$B$9*Assets!$S83,MAX(0,$F83-SUM($I83:AL83)))),IF($E83=1,$F83-$I83,$H83)*INDEX(Rates!$C$2:$AP$60,MATCH($B83,Rates!$A$2:$A$60,0),31)))</f>
      </c>
      <c r="AN83" s="2">
        <f>IF($B83="",0,IF($D83=1,IF(32&lt;=$C83,MIN(IF($E83=1,$F83-$I83,$H83)*INDEX(Rates!$C$2:$AP$60,MATCH($B83,Rates!$A$2:$A$60,0),32),Limits!$B$9*Assets!$S83),MIN(Limits!$B$9*Assets!$S83,MAX(0,$F83-SUM($I83:AM83)))),IF($E83=1,$F83-$I83,$H83)*INDEX(Rates!$C$2:$AP$60,MATCH($B83,Rates!$A$2:$A$60,0),32)))</f>
      </c>
      <c r="AO83" s="2">
        <f>IF($B83="",0,IF($D83=1,IF(33&lt;=$C83,MIN(IF($E83=1,$F83-$I83,$H83)*INDEX(Rates!$C$2:$AP$60,MATCH($B83,Rates!$A$2:$A$60,0),33),Limits!$B$9*Assets!$S83),MIN(Limits!$B$9*Assets!$S83,MAX(0,$F83-SUM($I83:AN83)))),IF($E83=1,$F83-$I83,$H83)*INDEX(Rates!$C$2:$AP$60,MATCH($B83,Rates!$A$2:$A$60,0),33)))</f>
      </c>
      <c r="AP83" s="2">
        <f>IF($B83="",0,IF($D83=1,IF(34&lt;=$C83,MIN(IF($E83=1,$F83-$I83,$H83)*INDEX(Rates!$C$2:$AP$60,MATCH($B83,Rates!$A$2:$A$60,0),34),Limits!$B$9*Assets!$S83),MIN(Limits!$B$9*Assets!$S83,MAX(0,$F83-SUM($I83:AO83)))),IF($E83=1,$F83-$I83,$H83)*INDEX(Rates!$C$2:$AP$60,MATCH($B83,Rates!$A$2:$A$60,0),34)))</f>
      </c>
      <c r="AQ83" s="2">
        <f>IF($B83="",0,IF($D83=1,IF(35&lt;=$C83,MIN(IF($E83=1,$F83-$I83,$H83)*INDEX(Rates!$C$2:$AP$60,MATCH($B83,Rates!$A$2:$A$60,0),35),Limits!$B$9*Assets!$S83),MIN(Limits!$B$9*Assets!$S83,MAX(0,$F83-SUM($I83:AP83)))),IF($E83=1,$F83-$I83,$H83)*INDEX(Rates!$C$2:$AP$60,MATCH($B83,Rates!$A$2:$A$60,0),35)))</f>
      </c>
      <c r="AR83" s="2">
        <f>IF($B83="",0,IF($D83=1,IF(36&lt;=$C83,MIN(IF($E83=1,$F83-$I83,$H83)*INDEX(Rates!$C$2:$AP$60,MATCH($B83,Rates!$A$2:$A$60,0),36),Limits!$B$9*Assets!$S83),MIN(Limits!$B$9*Assets!$S83,MAX(0,$F83-SUM($I83:AQ83)))),IF($E83=1,$F83-$I83,$H83)*INDEX(Rates!$C$2:$AP$60,MATCH($B83,Rates!$A$2:$A$60,0),36)))</f>
      </c>
      <c r="AS83" s="2">
        <f>IF($B83="",0,IF($D83=1,IF(37&lt;=$C83,MIN(IF($E83=1,$F83-$I83,$H83)*INDEX(Rates!$C$2:$AP$60,MATCH($B83,Rates!$A$2:$A$60,0),37),Limits!$B$9*Assets!$S83),MIN(Limits!$B$9*Assets!$S83,MAX(0,$F83-SUM($I83:AR83)))),IF($E83=1,$F83-$I83,$H83)*INDEX(Rates!$C$2:$AP$60,MATCH($B83,Rates!$A$2:$A$60,0),37)))</f>
      </c>
      <c r="AT83" s="2">
        <f>IF($B83="",0,IF($D83=1,IF(38&lt;=$C83,MIN(IF($E83=1,$F83-$I83,$H83)*INDEX(Rates!$C$2:$AP$60,MATCH($B83,Rates!$A$2:$A$60,0),38),Limits!$B$9*Assets!$S83),MIN(Limits!$B$9*Assets!$S83,MAX(0,$F83-SUM($I83:AS83)))),IF($E83=1,$F83-$I83,$H83)*INDEX(Rates!$C$2:$AP$60,MATCH($B83,Rates!$A$2:$A$60,0),38)))</f>
      </c>
      <c r="AU83" s="2">
        <f>IF($B83="",0,IF($D83=1,IF(39&lt;=$C83,MIN(IF($E83=1,$F83-$I83,$H83)*INDEX(Rates!$C$2:$AP$60,MATCH($B83,Rates!$A$2:$A$60,0),39),Limits!$B$9*Assets!$S83),MIN(Limits!$B$9*Assets!$S83,MAX(0,$F83-SUM($I83:AT83)))),IF($E83=1,$F83-$I83,$H83)*INDEX(Rates!$C$2:$AP$60,MATCH($B83,Rates!$A$2:$A$60,0),39)))</f>
      </c>
      <c r="AV83" s="2">
        <f>IF($B83="",0,IF($D83=1,IF(40&lt;=$C83,MIN(IF($E83=1,$F83-$I83,$H83)*INDEX(Rates!$C$2:$AP$60,MATCH($B83,Rates!$A$2:$A$60,0),40),Limits!$B$9*Assets!$S83),MIN(Limits!$B$9*Assets!$S83,MAX(0,$F83-SUM($I83:AU83)))),IF($E83=1,$F83-$I83,$H83)*INDEX(Rates!$C$2:$AP$60,MATCH($B83,Rates!$A$2:$A$60,0),40)))</f>
      </c>
    </row>
    <row r="84" spans="1:48" x14ac:dyDescent="0.25">
      <c r="A84">
        <f>IF(Assets!A84="","",Assets!A84)</f>
      </c>
      <c r="B84">
        <f>Assets!AD84</f>
      </c>
      <c r="C84">
        <f>IF(B84="",0,INDEX(Rates!$B$2:$B$60,MATCH(B84,Rates!$A$2:$A$60,0)))</f>
      </c>
      <c r="D84">
        <f>Assets!X84</f>
      </c>
      <c r="E84">
        <f>IF(AND(D84=1,Assets!J84=1,Assets!K84=0),1,0)</f>
      </c>
      <c r="F84">
        <f>Assets!T84</f>
      </c>
      <c r="G84">
        <f>Assets!AF84+Assets!L84</f>
      </c>
      <c r="H84">
        <f>Assets!M84</f>
      </c>
      <c r="I84" s="2">
        <f>IF($B84="",0,IF($D84=1,IF(1&lt;=$C84,MIN($G84+$H84*INDEX(Rates!$C$2:$AP$60,MATCH($B84,Rates!$A$2:$A$60,0),1),Assets!$Z84),MIN($G84+$H84*INDEX(Rates!$C$2:$AP$60,MATCH($B84,Rates!$A$2:$A$60,0),1),Assets!$Z84)),$G84+$H84*INDEX(Rates!$C$2:$AP$60,MATCH($B84,Rates!$A$2:$A$60,0),1)))</f>
      </c>
      <c r="J84" s="2">
        <f>IF($B84="",0,IF($D84=1,IF(2&lt;=$C84,MIN(IF($E84=1,$F84-$I84,$H84)*INDEX(Rates!$C$2:$AP$60,MATCH($B84,Rates!$A$2:$A$60,0),2),Limits!$B$7*Assets!$S84),MIN(Limits!$B$9*Assets!$S84,MAX(0,$F84-SUM($I84:I84)))),IF($E84=1,$F84-$I84,$H84)*INDEX(Rates!$C$2:$AP$60,MATCH($B84,Rates!$A$2:$A$60,0),2)))</f>
      </c>
      <c r="K84" s="2">
        <f>IF($B84="",0,IF($D84=1,IF(3&lt;=$C84,MIN(IF($E84=1,$F84-$I84,$H84)*INDEX(Rates!$C$2:$AP$60,MATCH($B84,Rates!$A$2:$A$60,0),3),Limits!$B$8*Assets!$S84),MIN(Limits!$B$9*Assets!$S84,MAX(0,$F84-SUM($I84:J84)))),IF($E84=1,$F84-$I84,$H84)*INDEX(Rates!$C$2:$AP$60,MATCH($B84,Rates!$A$2:$A$60,0),3)))</f>
      </c>
      <c r="L84" s="2">
        <f>IF($B84="",0,IF($D84=1,IF(4&lt;=$C84,MIN(IF($E84=1,$F84-$I84,$H84)*INDEX(Rates!$C$2:$AP$60,MATCH($B84,Rates!$A$2:$A$60,0),4),Limits!$B$9*Assets!$S84),MIN(Limits!$B$9*Assets!$S84,MAX(0,$F84-SUM($I84:K84)))),IF($E84=1,$F84-$I84,$H84)*INDEX(Rates!$C$2:$AP$60,MATCH($B84,Rates!$A$2:$A$60,0),4)))</f>
      </c>
      <c r="M84" s="2">
        <f>IF($B84="",0,IF($D84=1,IF(5&lt;=$C84,MIN(IF($E84=1,$F84-$I84,$H84)*INDEX(Rates!$C$2:$AP$60,MATCH($B84,Rates!$A$2:$A$60,0),5),Limits!$B$9*Assets!$S84),MIN(Limits!$B$9*Assets!$S84,MAX(0,$F84-SUM($I84:L84)))),IF($E84=1,$F84-$I84,$H84)*INDEX(Rates!$C$2:$AP$60,MATCH($B84,Rates!$A$2:$A$60,0),5)))</f>
      </c>
      <c r="N84" s="2">
        <f>IF($B84="",0,IF($D84=1,IF(6&lt;=$C84,MIN(IF($E84=1,$F84-$I84,$H84)*INDEX(Rates!$C$2:$AP$60,MATCH($B84,Rates!$A$2:$A$60,0),6),Limits!$B$9*Assets!$S84),MIN(Limits!$B$9*Assets!$S84,MAX(0,$F84-SUM($I84:M84)))),IF($E84=1,$F84-$I84,$H84)*INDEX(Rates!$C$2:$AP$60,MATCH($B84,Rates!$A$2:$A$60,0),6)))</f>
      </c>
      <c r="O84" s="2">
        <f>IF($B84="",0,IF($D84=1,IF(7&lt;=$C84,MIN(IF($E84=1,$F84-$I84,$H84)*INDEX(Rates!$C$2:$AP$60,MATCH($B84,Rates!$A$2:$A$60,0),7),Limits!$B$9*Assets!$S84),MIN(Limits!$B$9*Assets!$S84,MAX(0,$F84-SUM($I84:N84)))),IF($E84=1,$F84-$I84,$H84)*INDEX(Rates!$C$2:$AP$60,MATCH($B84,Rates!$A$2:$A$60,0),7)))</f>
      </c>
      <c r="P84" s="2">
        <f>IF($B84="",0,IF($D84=1,IF(8&lt;=$C84,MIN(IF($E84=1,$F84-$I84,$H84)*INDEX(Rates!$C$2:$AP$60,MATCH($B84,Rates!$A$2:$A$60,0),8),Limits!$B$9*Assets!$S84),MIN(Limits!$B$9*Assets!$S84,MAX(0,$F84-SUM($I84:O84)))),IF($E84=1,$F84-$I84,$H84)*INDEX(Rates!$C$2:$AP$60,MATCH($B84,Rates!$A$2:$A$60,0),8)))</f>
      </c>
      <c r="Q84" s="2">
        <f>IF($B84="",0,IF($D84=1,IF(9&lt;=$C84,MIN(IF($E84=1,$F84-$I84,$H84)*INDEX(Rates!$C$2:$AP$60,MATCH($B84,Rates!$A$2:$A$60,0),9),Limits!$B$9*Assets!$S84),MIN(Limits!$B$9*Assets!$S84,MAX(0,$F84-SUM($I84:P84)))),IF($E84=1,$F84-$I84,$H84)*INDEX(Rates!$C$2:$AP$60,MATCH($B84,Rates!$A$2:$A$60,0),9)))</f>
      </c>
      <c r="R84" s="2">
        <f>IF($B84="",0,IF($D84=1,IF(10&lt;=$C84,MIN(IF($E84=1,$F84-$I84,$H84)*INDEX(Rates!$C$2:$AP$60,MATCH($B84,Rates!$A$2:$A$60,0),10),Limits!$B$9*Assets!$S84),MIN(Limits!$B$9*Assets!$S84,MAX(0,$F84-SUM($I84:Q84)))),IF($E84=1,$F84-$I84,$H84)*INDEX(Rates!$C$2:$AP$60,MATCH($B84,Rates!$A$2:$A$60,0),10)))</f>
      </c>
      <c r="S84" s="2">
        <f>IF($B84="",0,IF($D84=1,IF(11&lt;=$C84,MIN(IF($E84=1,$F84-$I84,$H84)*INDEX(Rates!$C$2:$AP$60,MATCH($B84,Rates!$A$2:$A$60,0),11),Limits!$B$9*Assets!$S84),MIN(Limits!$B$9*Assets!$S84,MAX(0,$F84-SUM($I84:R84)))),IF($E84=1,$F84-$I84,$H84)*INDEX(Rates!$C$2:$AP$60,MATCH($B84,Rates!$A$2:$A$60,0),11)))</f>
      </c>
      <c r="T84" s="2">
        <f>IF($B84="",0,IF($D84=1,IF(12&lt;=$C84,MIN(IF($E84=1,$F84-$I84,$H84)*INDEX(Rates!$C$2:$AP$60,MATCH($B84,Rates!$A$2:$A$60,0),12),Limits!$B$9*Assets!$S84),MIN(Limits!$B$9*Assets!$S84,MAX(0,$F84-SUM($I84:S84)))),IF($E84=1,$F84-$I84,$H84)*INDEX(Rates!$C$2:$AP$60,MATCH($B84,Rates!$A$2:$A$60,0),12)))</f>
      </c>
      <c r="U84" s="2">
        <f>IF($B84="",0,IF($D84=1,IF(13&lt;=$C84,MIN(IF($E84=1,$F84-$I84,$H84)*INDEX(Rates!$C$2:$AP$60,MATCH($B84,Rates!$A$2:$A$60,0),13),Limits!$B$9*Assets!$S84),MIN(Limits!$B$9*Assets!$S84,MAX(0,$F84-SUM($I84:T84)))),IF($E84=1,$F84-$I84,$H84)*INDEX(Rates!$C$2:$AP$60,MATCH($B84,Rates!$A$2:$A$60,0),13)))</f>
      </c>
      <c r="V84" s="2">
        <f>IF($B84="",0,IF($D84=1,IF(14&lt;=$C84,MIN(IF($E84=1,$F84-$I84,$H84)*INDEX(Rates!$C$2:$AP$60,MATCH($B84,Rates!$A$2:$A$60,0),14),Limits!$B$9*Assets!$S84),MIN(Limits!$B$9*Assets!$S84,MAX(0,$F84-SUM($I84:U84)))),IF($E84=1,$F84-$I84,$H84)*INDEX(Rates!$C$2:$AP$60,MATCH($B84,Rates!$A$2:$A$60,0),14)))</f>
      </c>
      <c r="W84" s="2">
        <f>IF($B84="",0,IF($D84=1,IF(15&lt;=$C84,MIN(IF($E84=1,$F84-$I84,$H84)*INDEX(Rates!$C$2:$AP$60,MATCH($B84,Rates!$A$2:$A$60,0),15),Limits!$B$9*Assets!$S84),MIN(Limits!$B$9*Assets!$S84,MAX(0,$F84-SUM($I84:V84)))),IF($E84=1,$F84-$I84,$H84)*INDEX(Rates!$C$2:$AP$60,MATCH($B84,Rates!$A$2:$A$60,0),15)))</f>
      </c>
      <c r="X84" s="2">
        <f>IF($B84="",0,IF($D84=1,IF(16&lt;=$C84,MIN(IF($E84=1,$F84-$I84,$H84)*INDEX(Rates!$C$2:$AP$60,MATCH($B84,Rates!$A$2:$A$60,0),16),Limits!$B$9*Assets!$S84),MIN(Limits!$B$9*Assets!$S84,MAX(0,$F84-SUM($I84:W84)))),IF($E84=1,$F84-$I84,$H84)*INDEX(Rates!$C$2:$AP$60,MATCH($B84,Rates!$A$2:$A$60,0),16)))</f>
      </c>
      <c r="Y84" s="2">
        <f>IF($B84="",0,IF($D84=1,IF(17&lt;=$C84,MIN(IF($E84=1,$F84-$I84,$H84)*INDEX(Rates!$C$2:$AP$60,MATCH($B84,Rates!$A$2:$A$60,0),17),Limits!$B$9*Assets!$S84),MIN(Limits!$B$9*Assets!$S84,MAX(0,$F84-SUM($I84:X84)))),IF($E84=1,$F84-$I84,$H84)*INDEX(Rates!$C$2:$AP$60,MATCH($B84,Rates!$A$2:$A$60,0),17)))</f>
      </c>
      <c r="Z84" s="2">
        <f>IF($B84="",0,IF($D84=1,IF(18&lt;=$C84,MIN(IF($E84=1,$F84-$I84,$H84)*INDEX(Rates!$C$2:$AP$60,MATCH($B84,Rates!$A$2:$A$60,0),18),Limits!$B$9*Assets!$S84),MIN(Limits!$B$9*Assets!$S84,MAX(0,$F84-SUM($I84:Y84)))),IF($E84=1,$F84-$I84,$H84)*INDEX(Rates!$C$2:$AP$60,MATCH($B84,Rates!$A$2:$A$60,0),18)))</f>
      </c>
      <c r="AA84" s="2">
        <f>IF($B84="",0,IF($D84=1,IF(19&lt;=$C84,MIN(IF($E84=1,$F84-$I84,$H84)*INDEX(Rates!$C$2:$AP$60,MATCH($B84,Rates!$A$2:$A$60,0),19),Limits!$B$9*Assets!$S84),MIN(Limits!$B$9*Assets!$S84,MAX(0,$F84-SUM($I84:Z84)))),IF($E84=1,$F84-$I84,$H84)*INDEX(Rates!$C$2:$AP$60,MATCH($B84,Rates!$A$2:$A$60,0),19)))</f>
      </c>
      <c r="AB84" s="2">
        <f>IF($B84="",0,IF($D84=1,IF(20&lt;=$C84,MIN(IF($E84=1,$F84-$I84,$H84)*INDEX(Rates!$C$2:$AP$60,MATCH($B84,Rates!$A$2:$A$60,0),20),Limits!$B$9*Assets!$S84),MIN(Limits!$B$9*Assets!$S84,MAX(0,$F84-SUM($I84:AA84)))),IF($E84=1,$F84-$I84,$H84)*INDEX(Rates!$C$2:$AP$60,MATCH($B84,Rates!$A$2:$A$60,0),20)))</f>
      </c>
      <c r="AC84" s="2">
        <f>IF($B84="",0,IF($D84=1,IF(21&lt;=$C84,MIN(IF($E84=1,$F84-$I84,$H84)*INDEX(Rates!$C$2:$AP$60,MATCH($B84,Rates!$A$2:$A$60,0),21),Limits!$B$9*Assets!$S84),MIN(Limits!$B$9*Assets!$S84,MAX(0,$F84-SUM($I84:AB84)))),IF($E84=1,$F84-$I84,$H84)*INDEX(Rates!$C$2:$AP$60,MATCH($B84,Rates!$A$2:$A$60,0),21)))</f>
      </c>
      <c r="AD84" s="2">
        <f>IF($B84="",0,IF($D84=1,IF(22&lt;=$C84,MIN(IF($E84=1,$F84-$I84,$H84)*INDEX(Rates!$C$2:$AP$60,MATCH($B84,Rates!$A$2:$A$60,0),22),Limits!$B$9*Assets!$S84),MIN(Limits!$B$9*Assets!$S84,MAX(0,$F84-SUM($I84:AC84)))),IF($E84=1,$F84-$I84,$H84)*INDEX(Rates!$C$2:$AP$60,MATCH($B84,Rates!$A$2:$A$60,0),22)))</f>
      </c>
      <c r="AE84" s="2">
        <f>IF($B84="",0,IF($D84=1,IF(23&lt;=$C84,MIN(IF($E84=1,$F84-$I84,$H84)*INDEX(Rates!$C$2:$AP$60,MATCH($B84,Rates!$A$2:$A$60,0),23),Limits!$B$9*Assets!$S84),MIN(Limits!$B$9*Assets!$S84,MAX(0,$F84-SUM($I84:AD84)))),IF($E84=1,$F84-$I84,$H84)*INDEX(Rates!$C$2:$AP$60,MATCH($B84,Rates!$A$2:$A$60,0),23)))</f>
      </c>
      <c r="AF84" s="2">
        <f>IF($B84="",0,IF($D84=1,IF(24&lt;=$C84,MIN(IF($E84=1,$F84-$I84,$H84)*INDEX(Rates!$C$2:$AP$60,MATCH($B84,Rates!$A$2:$A$60,0),24),Limits!$B$9*Assets!$S84),MIN(Limits!$B$9*Assets!$S84,MAX(0,$F84-SUM($I84:AE84)))),IF($E84=1,$F84-$I84,$H84)*INDEX(Rates!$C$2:$AP$60,MATCH($B84,Rates!$A$2:$A$60,0),24)))</f>
      </c>
      <c r="AG84" s="2">
        <f>IF($B84="",0,IF($D84=1,IF(25&lt;=$C84,MIN(IF($E84=1,$F84-$I84,$H84)*INDEX(Rates!$C$2:$AP$60,MATCH($B84,Rates!$A$2:$A$60,0),25),Limits!$B$9*Assets!$S84),MIN(Limits!$B$9*Assets!$S84,MAX(0,$F84-SUM($I84:AF84)))),IF($E84=1,$F84-$I84,$H84)*INDEX(Rates!$C$2:$AP$60,MATCH($B84,Rates!$A$2:$A$60,0),25)))</f>
      </c>
      <c r="AH84" s="2">
        <f>IF($B84="",0,IF($D84=1,IF(26&lt;=$C84,MIN(IF($E84=1,$F84-$I84,$H84)*INDEX(Rates!$C$2:$AP$60,MATCH($B84,Rates!$A$2:$A$60,0),26),Limits!$B$9*Assets!$S84),MIN(Limits!$B$9*Assets!$S84,MAX(0,$F84-SUM($I84:AG84)))),IF($E84=1,$F84-$I84,$H84)*INDEX(Rates!$C$2:$AP$60,MATCH($B84,Rates!$A$2:$A$60,0),26)))</f>
      </c>
      <c r="AI84" s="2">
        <f>IF($B84="",0,IF($D84=1,IF(27&lt;=$C84,MIN(IF($E84=1,$F84-$I84,$H84)*INDEX(Rates!$C$2:$AP$60,MATCH($B84,Rates!$A$2:$A$60,0),27),Limits!$B$9*Assets!$S84),MIN(Limits!$B$9*Assets!$S84,MAX(0,$F84-SUM($I84:AH84)))),IF($E84=1,$F84-$I84,$H84)*INDEX(Rates!$C$2:$AP$60,MATCH($B84,Rates!$A$2:$A$60,0),27)))</f>
      </c>
      <c r="AJ84" s="2">
        <f>IF($B84="",0,IF($D84=1,IF(28&lt;=$C84,MIN(IF($E84=1,$F84-$I84,$H84)*INDEX(Rates!$C$2:$AP$60,MATCH($B84,Rates!$A$2:$A$60,0),28),Limits!$B$9*Assets!$S84),MIN(Limits!$B$9*Assets!$S84,MAX(0,$F84-SUM($I84:AI84)))),IF($E84=1,$F84-$I84,$H84)*INDEX(Rates!$C$2:$AP$60,MATCH($B84,Rates!$A$2:$A$60,0),28)))</f>
      </c>
      <c r="AK84" s="2">
        <f>IF($B84="",0,IF($D84=1,IF(29&lt;=$C84,MIN(IF($E84=1,$F84-$I84,$H84)*INDEX(Rates!$C$2:$AP$60,MATCH($B84,Rates!$A$2:$A$60,0),29),Limits!$B$9*Assets!$S84),MIN(Limits!$B$9*Assets!$S84,MAX(0,$F84-SUM($I84:AJ84)))),IF($E84=1,$F84-$I84,$H84)*INDEX(Rates!$C$2:$AP$60,MATCH($B84,Rates!$A$2:$A$60,0),29)))</f>
      </c>
      <c r="AL84" s="2">
        <f>IF($B84="",0,IF($D84=1,IF(30&lt;=$C84,MIN(IF($E84=1,$F84-$I84,$H84)*INDEX(Rates!$C$2:$AP$60,MATCH($B84,Rates!$A$2:$A$60,0),30),Limits!$B$9*Assets!$S84),MIN(Limits!$B$9*Assets!$S84,MAX(0,$F84-SUM($I84:AK84)))),IF($E84=1,$F84-$I84,$H84)*INDEX(Rates!$C$2:$AP$60,MATCH($B84,Rates!$A$2:$A$60,0),30)))</f>
      </c>
      <c r="AM84" s="2">
        <f>IF($B84="",0,IF($D84=1,IF(31&lt;=$C84,MIN(IF($E84=1,$F84-$I84,$H84)*INDEX(Rates!$C$2:$AP$60,MATCH($B84,Rates!$A$2:$A$60,0),31),Limits!$B$9*Assets!$S84),MIN(Limits!$B$9*Assets!$S84,MAX(0,$F84-SUM($I84:AL84)))),IF($E84=1,$F84-$I84,$H84)*INDEX(Rates!$C$2:$AP$60,MATCH($B84,Rates!$A$2:$A$60,0),31)))</f>
      </c>
      <c r="AN84" s="2">
        <f>IF($B84="",0,IF($D84=1,IF(32&lt;=$C84,MIN(IF($E84=1,$F84-$I84,$H84)*INDEX(Rates!$C$2:$AP$60,MATCH($B84,Rates!$A$2:$A$60,0),32),Limits!$B$9*Assets!$S84),MIN(Limits!$B$9*Assets!$S84,MAX(0,$F84-SUM($I84:AM84)))),IF($E84=1,$F84-$I84,$H84)*INDEX(Rates!$C$2:$AP$60,MATCH($B84,Rates!$A$2:$A$60,0),32)))</f>
      </c>
      <c r="AO84" s="2">
        <f>IF($B84="",0,IF($D84=1,IF(33&lt;=$C84,MIN(IF($E84=1,$F84-$I84,$H84)*INDEX(Rates!$C$2:$AP$60,MATCH($B84,Rates!$A$2:$A$60,0),33),Limits!$B$9*Assets!$S84),MIN(Limits!$B$9*Assets!$S84,MAX(0,$F84-SUM($I84:AN84)))),IF($E84=1,$F84-$I84,$H84)*INDEX(Rates!$C$2:$AP$60,MATCH($B84,Rates!$A$2:$A$60,0),33)))</f>
      </c>
      <c r="AP84" s="2">
        <f>IF($B84="",0,IF($D84=1,IF(34&lt;=$C84,MIN(IF($E84=1,$F84-$I84,$H84)*INDEX(Rates!$C$2:$AP$60,MATCH($B84,Rates!$A$2:$A$60,0),34),Limits!$B$9*Assets!$S84),MIN(Limits!$B$9*Assets!$S84,MAX(0,$F84-SUM($I84:AO84)))),IF($E84=1,$F84-$I84,$H84)*INDEX(Rates!$C$2:$AP$60,MATCH($B84,Rates!$A$2:$A$60,0),34)))</f>
      </c>
      <c r="AQ84" s="2">
        <f>IF($B84="",0,IF($D84=1,IF(35&lt;=$C84,MIN(IF($E84=1,$F84-$I84,$H84)*INDEX(Rates!$C$2:$AP$60,MATCH($B84,Rates!$A$2:$A$60,0),35),Limits!$B$9*Assets!$S84),MIN(Limits!$B$9*Assets!$S84,MAX(0,$F84-SUM($I84:AP84)))),IF($E84=1,$F84-$I84,$H84)*INDEX(Rates!$C$2:$AP$60,MATCH($B84,Rates!$A$2:$A$60,0),35)))</f>
      </c>
      <c r="AR84" s="2">
        <f>IF($B84="",0,IF($D84=1,IF(36&lt;=$C84,MIN(IF($E84=1,$F84-$I84,$H84)*INDEX(Rates!$C$2:$AP$60,MATCH($B84,Rates!$A$2:$A$60,0),36),Limits!$B$9*Assets!$S84),MIN(Limits!$B$9*Assets!$S84,MAX(0,$F84-SUM($I84:AQ84)))),IF($E84=1,$F84-$I84,$H84)*INDEX(Rates!$C$2:$AP$60,MATCH($B84,Rates!$A$2:$A$60,0),36)))</f>
      </c>
      <c r="AS84" s="2">
        <f>IF($B84="",0,IF($D84=1,IF(37&lt;=$C84,MIN(IF($E84=1,$F84-$I84,$H84)*INDEX(Rates!$C$2:$AP$60,MATCH($B84,Rates!$A$2:$A$60,0),37),Limits!$B$9*Assets!$S84),MIN(Limits!$B$9*Assets!$S84,MAX(0,$F84-SUM($I84:AR84)))),IF($E84=1,$F84-$I84,$H84)*INDEX(Rates!$C$2:$AP$60,MATCH($B84,Rates!$A$2:$A$60,0),37)))</f>
      </c>
      <c r="AT84" s="2">
        <f>IF($B84="",0,IF($D84=1,IF(38&lt;=$C84,MIN(IF($E84=1,$F84-$I84,$H84)*INDEX(Rates!$C$2:$AP$60,MATCH($B84,Rates!$A$2:$A$60,0),38),Limits!$B$9*Assets!$S84),MIN(Limits!$B$9*Assets!$S84,MAX(0,$F84-SUM($I84:AS84)))),IF($E84=1,$F84-$I84,$H84)*INDEX(Rates!$C$2:$AP$60,MATCH($B84,Rates!$A$2:$A$60,0),38)))</f>
      </c>
      <c r="AU84" s="2">
        <f>IF($B84="",0,IF($D84=1,IF(39&lt;=$C84,MIN(IF($E84=1,$F84-$I84,$H84)*INDEX(Rates!$C$2:$AP$60,MATCH($B84,Rates!$A$2:$A$60,0),39),Limits!$B$9*Assets!$S84),MIN(Limits!$B$9*Assets!$S84,MAX(0,$F84-SUM($I84:AT84)))),IF($E84=1,$F84-$I84,$H84)*INDEX(Rates!$C$2:$AP$60,MATCH($B84,Rates!$A$2:$A$60,0),39)))</f>
      </c>
      <c r="AV84" s="2">
        <f>IF($B84="",0,IF($D84=1,IF(40&lt;=$C84,MIN(IF($E84=1,$F84-$I84,$H84)*INDEX(Rates!$C$2:$AP$60,MATCH($B84,Rates!$A$2:$A$60,0),40),Limits!$B$9*Assets!$S84),MIN(Limits!$B$9*Assets!$S84,MAX(0,$F84-SUM($I84:AU84)))),IF($E84=1,$F84-$I84,$H84)*INDEX(Rates!$C$2:$AP$60,MATCH($B84,Rates!$A$2:$A$60,0),40)))</f>
      </c>
    </row>
    <row r="85" spans="1:48" x14ac:dyDescent="0.25">
      <c r="A85">
        <f>IF(Assets!A85="","",Assets!A85)</f>
      </c>
      <c r="B85">
        <f>Assets!AD85</f>
      </c>
      <c r="C85">
        <f>IF(B85="",0,INDEX(Rates!$B$2:$B$60,MATCH(B85,Rates!$A$2:$A$60,0)))</f>
      </c>
      <c r="D85">
        <f>Assets!X85</f>
      </c>
      <c r="E85">
        <f>IF(AND(D85=1,Assets!J85=1,Assets!K85=0),1,0)</f>
      </c>
      <c r="F85">
        <f>Assets!T85</f>
      </c>
      <c r="G85">
        <f>Assets!AF85+Assets!L85</f>
      </c>
      <c r="H85">
        <f>Assets!M85</f>
      </c>
      <c r="I85" s="2">
        <f>IF($B85="",0,IF($D85=1,IF(1&lt;=$C85,MIN($G85+$H85*INDEX(Rates!$C$2:$AP$60,MATCH($B85,Rates!$A$2:$A$60,0),1),Assets!$Z85),MIN($G85+$H85*INDEX(Rates!$C$2:$AP$60,MATCH($B85,Rates!$A$2:$A$60,0),1),Assets!$Z85)),$G85+$H85*INDEX(Rates!$C$2:$AP$60,MATCH($B85,Rates!$A$2:$A$60,0),1)))</f>
      </c>
      <c r="J85" s="2">
        <f>IF($B85="",0,IF($D85=1,IF(2&lt;=$C85,MIN(IF($E85=1,$F85-$I85,$H85)*INDEX(Rates!$C$2:$AP$60,MATCH($B85,Rates!$A$2:$A$60,0),2),Limits!$B$7*Assets!$S85),MIN(Limits!$B$9*Assets!$S85,MAX(0,$F85-SUM($I85:I85)))),IF($E85=1,$F85-$I85,$H85)*INDEX(Rates!$C$2:$AP$60,MATCH($B85,Rates!$A$2:$A$60,0),2)))</f>
      </c>
      <c r="K85" s="2">
        <f>IF($B85="",0,IF($D85=1,IF(3&lt;=$C85,MIN(IF($E85=1,$F85-$I85,$H85)*INDEX(Rates!$C$2:$AP$60,MATCH($B85,Rates!$A$2:$A$60,0),3),Limits!$B$8*Assets!$S85),MIN(Limits!$B$9*Assets!$S85,MAX(0,$F85-SUM($I85:J85)))),IF($E85=1,$F85-$I85,$H85)*INDEX(Rates!$C$2:$AP$60,MATCH($B85,Rates!$A$2:$A$60,0),3)))</f>
      </c>
      <c r="L85" s="2">
        <f>IF($B85="",0,IF($D85=1,IF(4&lt;=$C85,MIN(IF($E85=1,$F85-$I85,$H85)*INDEX(Rates!$C$2:$AP$60,MATCH($B85,Rates!$A$2:$A$60,0),4),Limits!$B$9*Assets!$S85),MIN(Limits!$B$9*Assets!$S85,MAX(0,$F85-SUM($I85:K85)))),IF($E85=1,$F85-$I85,$H85)*INDEX(Rates!$C$2:$AP$60,MATCH($B85,Rates!$A$2:$A$60,0),4)))</f>
      </c>
      <c r="M85" s="2">
        <f>IF($B85="",0,IF($D85=1,IF(5&lt;=$C85,MIN(IF($E85=1,$F85-$I85,$H85)*INDEX(Rates!$C$2:$AP$60,MATCH($B85,Rates!$A$2:$A$60,0),5),Limits!$B$9*Assets!$S85),MIN(Limits!$B$9*Assets!$S85,MAX(0,$F85-SUM($I85:L85)))),IF($E85=1,$F85-$I85,$H85)*INDEX(Rates!$C$2:$AP$60,MATCH($B85,Rates!$A$2:$A$60,0),5)))</f>
      </c>
      <c r="N85" s="2">
        <f>IF($B85="",0,IF($D85=1,IF(6&lt;=$C85,MIN(IF($E85=1,$F85-$I85,$H85)*INDEX(Rates!$C$2:$AP$60,MATCH($B85,Rates!$A$2:$A$60,0),6),Limits!$B$9*Assets!$S85),MIN(Limits!$B$9*Assets!$S85,MAX(0,$F85-SUM($I85:M85)))),IF($E85=1,$F85-$I85,$H85)*INDEX(Rates!$C$2:$AP$60,MATCH($B85,Rates!$A$2:$A$60,0),6)))</f>
      </c>
      <c r="O85" s="2">
        <f>IF($B85="",0,IF($D85=1,IF(7&lt;=$C85,MIN(IF($E85=1,$F85-$I85,$H85)*INDEX(Rates!$C$2:$AP$60,MATCH($B85,Rates!$A$2:$A$60,0),7),Limits!$B$9*Assets!$S85),MIN(Limits!$B$9*Assets!$S85,MAX(0,$F85-SUM($I85:N85)))),IF($E85=1,$F85-$I85,$H85)*INDEX(Rates!$C$2:$AP$60,MATCH($B85,Rates!$A$2:$A$60,0),7)))</f>
      </c>
      <c r="P85" s="2">
        <f>IF($B85="",0,IF($D85=1,IF(8&lt;=$C85,MIN(IF($E85=1,$F85-$I85,$H85)*INDEX(Rates!$C$2:$AP$60,MATCH($B85,Rates!$A$2:$A$60,0),8),Limits!$B$9*Assets!$S85),MIN(Limits!$B$9*Assets!$S85,MAX(0,$F85-SUM($I85:O85)))),IF($E85=1,$F85-$I85,$H85)*INDEX(Rates!$C$2:$AP$60,MATCH($B85,Rates!$A$2:$A$60,0),8)))</f>
      </c>
      <c r="Q85" s="2">
        <f>IF($B85="",0,IF($D85=1,IF(9&lt;=$C85,MIN(IF($E85=1,$F85-$I85,$H85)*INDEX(Rates!$C$2:$AP$60,MATCH($B85,Rates!$A$2:$A$60,0),9),Limits!$B$9*Assets!$S85),MIN(Limits!$B$9*Assets!$S85,MAX(0,$F85-SUM($I85:P85)))),IF($E85=1,$F85-$I85,$H85)*INDEX(Rates!$C$2:$AP$60,MATCH($B85,Rates!$A$2:$A$60,0),9)))</f>
      </c>
      <c r="R85" s="2">
        <f>IF($B85="",0,IF($D85=1,IF(10&lt;=$C85,MIN(IF($E85=1,$F85-$I85,$H85)*INDEX(Rates!$C$2:$AP$60,MATCH($B85,Rates!$A$2:$A$60,0),10),Limits!$B$9*Assets!$S85),MIN(Limits!$B$9*Assets!$S85,MAX(0,$F85-SUM($I85:Q85)))),IF($E85=1,$F85-$I85,$H85)*INDEX(Rates!$C$2:$AP$60,MATCH($B85,Rates!$A$2:$A$60,0),10)))</f>
      </c>
      <c r="S85" s="2">
        <f>IF($B85="",0,IF($D85=1,IF(11&lt;=$C85,MIN(IF($E85=1,$F85-$I85,$H85)*INDEX(Rates!$C$2:$AP$60,MATCH($B85,Rates!$A$2:$A$60,0),11),Limits!$B$9*Assets!$S85),MIN(Limits!$B$9*Assets!$S85,MAX(0,$F85-SUM($I85:R85)))),IF($E85=1,$F85-$I85,$H85)*INDEX(Rates!$C$2:$AP$60,MATCH($B85,Rates!$A$2:$A$60,0),11)))</f>
      </c>
      <c r="T85" s="2">
        <f>IF($B85="",0,IF($D85=1,IF(12&lt;=$C85,MIN(IF($E85=1,$F85-$I85,$H85)*INDEX(Rates!$C$2:$AP$60,MATCH($B85,Rates!$A$2:$A$60,0),12),Limits!$B$9*Assets!$S85),MIN(Limits!$B$9*Assets!$S85,MAX(0,$F85-SUM($I85:S85)))),IF($E85=1,$F85-$I85,$H85)*INDEX(Rates!$C$2:$AP$60,MATCH($B85,Rates!$A$2:$A$60,0),12)))</f>
      </c>
      <c r="U85" s="2">
        <f>IF($B85="",0,IF($D85=1,IF(13&lt;=$C85,MIN(IF($E85=1,$F85-$I85,$H85)*INDEX(Rates!$C$2:$AP$60,MATCH($B85,Rates!$A$2:$A$60,0),13),Limits!$B$9*Assets!$S85),MIN(Limits!$B$9*Assets!$S85,MAX(0,$F85-SUM($I85:T85)))),IF($E85=1,$F85-$I85,$H85)*INDEX(Rates!$C$2:$AP$60,MATCH($B85,Rates!$A$2:$A$60,0),13)))</f>
      </c>
      <c r="V85" s="2">
        <f>IF($B85="",0,IF($D85=1,IF(14&lt;=$C85,MIN(IF($E85=1,$F85-$I85,$H85)*INDEX(Rates!$C$2:$AP$60,MATCH($B85,Rates!$A$2:$A$60,0),14),Limits!$B$9*Assets!$S85),MIN(Limits!$B$9*Assets!$S85,MAX(0,$F85-SUM($I85:U85)))),IF($E85=1,$F85-$I85,$H85)*INDEX(Rates!$C$2:$AP$60,MATCH($B85,Rates!$A$2:$A$60,0),14)))</f>
      </c>
      <c r="W85" s="2">
        <f>IF($B85="",0,IF($D85=1,IF(15&lt;=$C85,MIN(IF($E85=1,$F85-$I85,$H85)*INDEX(Rates!$C$2:$AP$60,MATCH($B85,Rates!$A$2:$A$60,0),15),Limits!$B$9*Assets!$S85),MIN(Limits!$B$9*Assets!$S85,MAX(0,$F85-SUM($I85:V85)))),IF($E85=1,$F85-$I85,$H85)*INDEX(Rates!$C$2:$AP$60,MATCH($B85,Rates!$A$2:$A$60,0),15)))</f>
      </c>
      <c r="X85" s="2">
        <f>IF($B85="",0,IF($D85=1,IF(16&lt;=$C85,MIN(IF($E85=1,$F85-$I85,$H85)*INDEX(Rates!$C$2:$AP$60,MATCH($B85,Rates!$A$2:$A$60,0),16),Limits!$B$9*Assets!$S85),MIN(Limits!$B$9*Assets!$S85,MAX(0,$F85-SUM($I85:W85)))),IF($E85=1,$F85-$I85,$H85)*INDEX(Rates!$C$2:$AP$60,MATCH($B85,Rates!$A$2:$A$60,0),16)))</f>
      </c>
      <c r="Y85" s="2">
        <f>IF($B85="",0,IF($D85=1,IF(17&lt;=$C85,MIN(IF($E85=1,$F85-$I85,$H85)*INDEX(Rates!$C$2:$AP$60,MATCH($B85,Rates!$A$2:$A$60,0),17),Limits!$B$9*Assets!$S85),MIN(Limits!$B$9*Assets!$S85,MAX(0,$F85-SUM($I85:X85)))),IF($E85=1,$F85-$I85,$H85)*INDEX(Rates!$C$2:$AP$60,MATCH($B85,Rates!$A$2:$A$60,0),17)))</f>
      </c>
      <c r="Z85" s="2">
        <f>IF($B85="",0,IF($D85=1,IF(18&lt;=$C85,MIN(IF($E85=1,$F85-$I85,$H85)*INDEX(Rates!$C$2:$AP$60,MATCH($B85,Rates!$A$2:$A$60,0),18),Limits!$B$9*Assets!$S85),MIN(Limits!$B$9*Assets!$S85,MAX(0,$F85-SUM($I85:Y85)))),IF($E85=1,$F85-$I85,$H85)*INDEX(Rates!$C$2:$AP$60,MATCH($B85,Rates!$A$2:$A$60,0),18)))</f>
      </c>
      <c r="AA85" s="2">
        <f>IF($B85="",0,IF($D85=1,IF(19&lt;=$C85,MIN(IF($E85=1,$F85-$I85,$H85)*INDEX(Rates!$C$2:$AP$60,MATCH($B85,Rates!$A$2:$A$60,0),19),Limits!$B$9*Assets!$S85),MIN(Limits!$B$9*Assets!$S85,MAX(0,$F85-SUM($I85:Z85)))),IF($E85=1,$F85-$I85,$H85)*INDEX(Rates!$C$2:$AP$60,MATCH($B85,Rates!$A$2:$A$60,0),19)))</f>
      </c>
      <c r="AB85" s="2">
        <f>IF($B85="",0,IF($D85=1,IF(20&lt;=$C85,MIN(IF($E85=1,$F85-$I85,$H85)*INDEX(Rates!$C$2:$AP$60,MATCH($B85,Rates!$A$2:$A$60,0),20),Limits!$B$9*Assets!$S85),MIN(Limits!$B$9*Assets!$S85,MAX(0,$F85-SUM($I85:AA85)))),IF($E85=1,$F85-$I85,$H85)*INDEX(Rates!$C$2:$AP$60,MATCH($B85,Rates!$A$2:$A$60,0),20)))</f>
      </c>
      <c r="AC85" s="2">
        <f>IF($B85="",0,IF($D85=1,IF(21&lt;=$C85,MIN(IF($E85=1,$F85-$I85,$H85)*INDEX(Rates!$C$2:$AP$60,MATCH($B85,Rates!$A$2:$A$60,0),21),Limits!$B$9*Assets!$S85),MIN(Limits!$B$9*Assets!$S85,MAX(0,$F85-SUM($I85:AB85)))),IF($E85=1,$F85-$I85,$H85)*INDEX(Rates!$C$2:$AP$60,MATCH($B85,Rates!$A$2:$A$60,0),21)))</f>
      </c>
      <c r="AD85" s="2">
        <f>IF($B85="",0,IF($D85=1,IF(22&lt;=$C85,MIN(IF($E85=1,$F85-$I85,$H85)*INDEX(Rates!$C$2:$AP$60,MATCH($B85,Rates!$A$2:$A$60,0),22),Limits!$B$9*Assets!$S85),MIN(Limits!$B$9*Assets!$S85,MAX(0,$F85-SUM($I85:AC85)))),IF($E85=1,$F85-$I85,$H85)*INDEX(Rates!$C$2:$AP$60,MATCH($B85,Rates!$A$2:$A$60,0),22)))</f>
      </c>
      <c r="AE85" s="2">
        <f>IF($B85="",0,IF($D85=1,IF(23&lt;=$C85,MIN(IF($E85=1,$F85-$I85,$H85)*INDEX(Rates!$C$2:$AP$60,MATCH($B85,Rates!$A$2:$A$60,0),23),Limits!$B$9*Assets!$S85),MIN(Limits!$B$9*Assets!$S85,MAX(0,$F85-SUM($I85:AD85)))),IF($E85=1,$F85-$I85,$H85)*INDEX(Rates!$C$2:$AP$60,MATCH($B85,Rates!$A$2:$A$60,0),23)))</f>
      </c>
      <c r="AF85" s="2">
        <f>IF($B85="",0,IF($D85=1,IF(24&lt;=$C85,MIN(IF($E85=1,$F85-$I85,$H85)*INDEX(Rates!$C$2:$AP$60,MATCH($B85,Rates!$A$2:$A$60,0),24),Limits!$B$9*Assets!$S85),MIN(Limits!$B$9*Assets!$S85,MAX(0,$F85-SUM($I85:AE85)))),IF($E85=1,$F85-$I85,$H85)*INDEX(Rates!$C$2:$AP$60,MATCH($B85,Rates!$A$2:$A$60,0),24)))</f>
      </c>
      <c r="AG85" s="2">
        <f>IF($B85="",0,IF($D85=1,IF(25&lt;=$C85,MIN(IF($E85=1,$F85-$I85,$H85)*INDEX(Rates!$C$2:$AP$60,MATCH($B85,Rates!$A$2:$A$60,0),25),Limits!$B$9*Assets!$S85),MIN(Limits!$B$9*Assets!$S85,MAX(0,$F85-SUM($I85:AF85)))),IF($E85=1,$F85-$I85,$H85)*INDEX(Rates!$C$2:$AP$60,MATCH($B85,Rates!$A$2:$A$60,0),25)))</f>
      </c>
      <c r="AH85" s="2">
        <f>IF($B85="",0,IF($D85=1,IF(26&lt;=$C85,MIN(IF($E85=1,$F85-$I85,$H85)*INDEX(Rates!$C$2:$AP$60,MATCH($B85,Rates!$A$2:$A$60,0),26),Limits!$B$9*Assets!$S85),MIN(Limits!$B$9*Assets!$S85,MAX(0,$F85-SUM($I85:AG85)))),IF($E85=1,$F85-$I85,$H85)*INDEX(Rates!$C$2:$AP$60,MATCH($B85,Rates!$A$2:$A$60,0),26)))</f>
      </c>
      <c r="AI85" s="2">
        <f>IF($B85="",0,IF($D85=1,IF(27&lt;=$C85,MIN(IF($E85=1,$F85-$I85,$H85)*INDEX(Rates!$C$2:$AP$60,MATCH($B85,Rates!$A$2:$A$60,0),27),Limits!$B$9*Assets!$S85),MIN(Limits!$B$9*Assets!$S85,MAX(0,$F85-SUM($I85:AH85)))),IF($E85=1,$F85-$I85,$H85)*INDEX(Rates!$C$2:$AP$60,MATCH($B85,Rates!$A$2:$A$60,0),27)))</f>
      </c>
      <c r="AJ85" s="2">
        <f>IF($B85="",0,IF($D85=1,IF(28&lt;=$C85,MIN(IF($E85=1,$F85-$I85,$H85)*INDEX(Rates!$C$2:$AP$60,MATCH($B85,Rates!$A$2:$A$60,0),28),Limits!$B$9*Assets!$S85),MIN(Limits!$B$9*Assets!$S85,MAX(0,$F85-SUM($I85:AI85)))),IF($E85=1,$F85-$I85,$H85)*INDEX(Rates!$C$2:$AP$60,MATCH($B85,Rates!$A$2:$A$60,0),28)))</f>
      </c>
      <c r="AK85" s="2">
        <f>IF($B85="",0,IF($D85=1,IF(29&lt;=$C85,MIN(IF($E85=1,$F85-$I85,$H85)*INDEX(Rates!$C$2:$AP$60,MATCH($B85,Rates!$A$2:$A$60,0),29),Limits!$B$9*Assets!$S85),MIN(Limits!$B$9*Assets!$S85,MAX(0,$F85-SUM($I85:AJ85)))),IF($E85=1,$F85-$I85,$H85)*INDEX(Rates!$C$2:$AP$60,MATCH($B85,Rates!$A$2:$A$60,0),29)))</f>
      </c>
      <c r="AL85" s="2">
        <f>IF($B85="",0,IF($D85=1,IF(30&lt;=$C85,MIN(IF($E85=1,$F85-$I85,$H85)*INDEX(Rates!$C$2:$AP$60,MATCH($B85,Rates!$A$2:$A$60,0),30),Limits!$B$9*Assets!$S85),MIN(Limits!$B$9*Assets!$S85,MAX(0,$F85-SUM($I85:AK85)))),IF($E85=1,$F85-$I85,$H85)*INDEX(Rates!$C$2:$AP$60,MATCH($B85,Rates!$A$2:$A$60,0),30)))</f>
      </c>
      <c r="AM85" s="2">
        <f>IF($B85="",0,IF($D85=1,IF(31&lt;=$C85,MIN(IF($E85=1,$F85-$I85,$H85)*INDEX(Rates!$C$2:$AP$60,MATCH($B85,Rates!$A$2:$A$60,0),31),Limits!$B$9*Assets!$S85),MIN(Limits!$B$9*Assets!$S85,MAX(0,$F85-SUM($I85:AL85)))),IF($E85=1,$F85-$I85,$H85)*INDEX(Rates!$C$2:$AP$60,MATCH($B85,Rates!$A$2:$A$60,0),31)))</f>
      </c>
      <c r="AN85" s="2">
        <f>IF($B85="",0,IF($D85=1,IF(32&lt;=$C85,MIN(IF($E85=1,$F85-$I85,$H85)*INDEX(Rates!$C$2:$AP$60,MATCH($B85,Rates!$A$2:$A$60,0),32),Limits!$B$9*Assets!$S85),MIN(Limits!$B$9*Assets!$S85,MAX(0,$F85-SUM($I85:AM85)))),IF($E85=1,$F85-$I85,$H85)*INDEX(Rates!$C$2:$AP$60,MATCH($B85,Rates!$A$2:$A$60,0),32)))</f>
      </c>
      <c r="AO85" s="2">
        <f>IF($B85="",0,IF($D85=1,IF(33&lt;=$C85,MIN(IF($E85=1,$F85-$I85,$H85)*INDEX(Rates!$C$2:$AP$60,MATCH($B85,Rates!$A$2:$A$60,0),33),Limits!$B$9*Assets!$S85),MIN(Limits!$B$9*Assets!$S85,MAX(0,$F85-SUM($I85:AN85)))),IF($E85=1,$F85-$I85,$H85)*INDEX(Rates!$C$2:$AP$60,MATCH($B85,Rates!$A$2:$A$60,0),33)))</f>
      </c>
      <c r="AP85" s="2">
        <f>IF($B85="",0,IF($D85=1,IF(34&lt;=$C85,MIN(IF($E85=1,$F85-$I85,$H85)*INDEX(Rates!$C$2:$AP$60,MATCH($B85,Rates!$A$2:$A$60,0),34),Limits!$B$9*Assets!$S85),MIN(Limits!$B$9*Assets!$S85,MAX(0,$F85-SUM($I85:AO85)))),IF($E85=1,$F85-$I85,$H85)*INDEX(Rates!$C$2:$AP$60,MATCH($B85,Rates!$A$2:$A$60,0),34)))</f>
      </c>
      <c r="AQ85" s="2">
        <f>IF($B85="",0,IF($D85=1,IF(35&lt;=$C85,MIN(IF($E85=1,$F85-$I85,$H85)*INDEX(Rates!$C$2:$AP$60,MATCH($B85,Rates!$A$2:$A$60,0),35),Limits!$B$9*Assets!$S85),MIN(Limits!$B$9*Assets!$S85,MAX(0,$F85-SUM($I85:AP85)))),IF($E85=1,$F85-$I85,$H85)*INDEX(Rates!$C$2:$AP$60,MATCH($B85,Rates!$A$2:$A$60,0),35)))</f>
      </c>
      <c r="AR85" s="2">
        <f>IF($B85="",0,IF($D85=1,IF(36&lt;=$C85,MIN(IF($E85=1,$F85-$I85,$H85)*INDEX(Rates!$C$2:$AP$60,MATCH($B85,Rates!$A$2:$A$60,0),36),Limits!$B$9*Assets!$S85),MIN(Limits!$B$9*Assets!$S85,MAX(0,$F85-SUM($I85:AQ85)))),IF($E85=1,$F85-$I85,$H85)*INDEX(Rates!$C$2:$AP$60,MATCH($B85,Rates!$A$2:$A$60,0),36)))</f>
      </c>
      <c r="AS85" s="2">
        <f>IF($B85="",0,IF($D85=1,IF(37&lt;=$C85,MIN(IF($E85=1,$F85-$I85,$H85)*INDEX(Rates!$C$2:$AP$60,MATCH($B85,Rates!$A$2:$A$60,0),37),Limits!$B$9*Assets!$S85),MIN(Limits!$B$9*Assets!$S85,MAX(0,$F85-SUM($I85:AR85)))),IF($E85=1,$F85-$I85,$H85)*INDEX(Rates!$C$2:$AP$60,MATCH($B85,Rates!$A$2:$A$60,0),37)))</f>
      </c>
      <c r="AT85" s="2">
        <f>IF($B85="",0,IF($D85=1,IF(38&lt;=$C85,MIN(IF($E85=1,$F85-$I85,$H85)*INDEX(Rates!$C$2:$AP$60,MATCH($B85,Rates!$A$2:$A$60,0),38),Limits!$B$9*Assets!$S85),MIN(Limits!$B$9*Assets!$S85,MAX(0,$F85-SUM($I85:AS85)))),IF($E85=1,$F85-$I85,$H85)*INDEX(Rates!$C$2:$AP$60,MATCH($B85,Rates!$A$2:$A$60,0),38)))</f>
      </c>
      <c r="AU85" s="2">
        <f>IF($B85="",0,IF($D85=1,IF(39&lt;=$C85,MIN(IF($E85=1,$F85-$I85,$H85)*INDEX(Rates!$C$2:$AP$60,MATCH($B85,Rates!$A$2:$A$60,0),39),Limits!$B$9*Assets!$S85),MIN(Limits!$B$9*Assets!$S85,MAX(0,$F85-SUM($I85:AT85)))),IF($E85=1,$F85-$I85,$H85)*INDEX(Rates!$C$2:$AP$60,MATCH($B85,Rates!$A$2:$A$60,0),39)))</f>
      </c>
      <c r="AV85" s="2">
        <f>IF($B85="",0,IF($D85=1,IF(40&lt;=$C85,MIN(IF($E85=1,$F85-$I85,$H85)*INDEX(Rates!$C$2:$AP$60,MATCH($B85,Rates!$A$2:$A$60,0),40),Limits!$B$9*Assets!$S85),MIN(Limits!$B$9*Assets!$S85,MAX(0,$F85-SUM($I85:AU85)))),IF($E85=1,$F85-$I85,$H85)*INDEX(Rates!$C$2:$AP$60,MATCH($B85,Rates!$A$2:$A$60,0),40)))</f>
      </c>
    </row>
    <row r="86" spans="1:48" x14ac:dyDescent="0.25">
      <c r="A86">
        <f>IF(Assets!A86="","",Assets!A86)</f>
      </c>
      <c r="B86">
        <f>Assets!AD86</f>
      </c>
      <c r="C86">
        <f>IF(B86="",0,INDEX(Rates!$B$2:$B$60,MATCH(B86,Rates!$A$2:$A$60,0)))</f>
      </c>
      <c r="D86">
        <f>Assets!X86</f>
      </c>
      <c r="E86">
        <f>IF(AND(D86=1,Assets!J86=1,Assets!K86=0),1,0)</f>
      </c>
      <c r="F86">
        <f>Assets!T86</f>
      </c>
      <c r="G86">
        <f>Assets!AF86+Assets!L86</f>
      </c>
      <c r="H86">
        <f>Assets!M86</f>
      </c>
      <c r="I86" s="2">
        <f>IF($B86="",0,IF($D86=1,IF(1&lt;=$C86,MIN($G86+$H86*INDEX(Rates!$C$2:$AP$60,MATCH($B86,Rates!$A$2:$A$60,0),1),Assets!$Z86),MIN($G86+$H86*INDEX(Rates!$C$2:$AP$60,MATCH($B86,Rates!$A$2:$A$60,0),1),Assets!$Z86)),$G86+$H86*INDEX(Rates!$C$2:$AP$60,MATCH($B86,Rates!$A$2:$A$60,0),1)))</f>
      </c>
      <c r="J86" s="2">
        <f>IF($B86="",0,IF($D86=1,IF(2&lt;=$C86,MIN(IF($E86=1,$F86-$I86,$H86)*INDEX(Rates!$C$2:$AP$60,MATCH($B86,Rates!$A$2:$A$60,0),2),Limits!$B$7*Assets!$S86),MIN(Limits!$B$9*Assets!$S86,MAX(0,$F86-SUM($I86:I86)))),IF($E86=1,$F86-$I86,$H86)*INDEX(Rates!$C$2:$AP$60,MATCH($B86,Rates!$A$2:$A$60,0),2)))</f>
      </c>
      <c r="K86" s="2">
        <f>IF($B86="",0,IF($D86=1,IF(3&lt;=$C86,MIN(IF($E86=1,$F86-$I86,$H86)*INDEX(Rates!$C$2:$AP$60,MATCH($B86,Rates!$A$2:$A$60,0),3),Limits!$B$8*Assets!$S86),MIN(Limits!$B$9*Assets!$S86,MAX(0,$F86-SUM($I86:J86)))),IF($E86=1,$F86-$I86,$H86)*INDEX(Rates!$C$2:$AP$60,MATCH($B86,Rates!$A$2:$A$60,0),3)))</f>
      </c>
      <c r="L86" s="2">
        <f>IF($B86="",0,IF($D86=1,IF(4&lt;=$C86,MIN(IF($E86=1,$F86-$I86,$H86)*INDEX(Rates!$C$2:$AP$60,MATCH($B86,Rates!$A$2:$A$60,0),4),Limits!$B$9*Assets!$S86),MIN(Limits!$B$9*Assets!$S86,MAX(0,$F86-SUM($I86:K86)))),IF($E86=1,$F86-$I86,$H86)*INDEX(Rates!$C$2:$AP$60,MATCH($B86,Rates!$A$2:$A$60,0),4)))</f>
      </c>
      <c r="M86" s="2">
        <f>IF($B86="",0,IF($D86=1,IF(5&lt;=$C86,MIN(IF($E86=1,$F86-$I86,$H86)*INDEX(Rates!$C$2:$AP$60,MATCH($B86,Rates!$A$2:$A$60,0),5),Limits!$B$9*Assets!$S86),MIN(Limits!$B$9*Assets!$S86,MAX(0,$F86-SUM($I86:L86)))),IF($E86=1,$F86-$I86,$H86)*INDEX(Rates!$C$2:$AP$60,MATCH($B86,Rates!$A$2:$A$60,0),5)))</f>
      </c>
      <c r="N86" s="2">
        <f>IF($B86="",0,IF($D86=1,IF(6&lt;=$C86,MIN(IF($E86=1,$F86-$I86,$H86)*INDEX(Rates!$C$2:$AP$60,MATCH($B86,Rates!$A$2:$A$60,0),6),Limits!$B$9*Assets!$S86),MIN(Limits!$B$9*Assets!$S86,MAX(0,$F86-SUM($I86:M86)))),IF($E86=1,$F86-$I86,$H86)*INDEX(Rates!$C$2:$AP$60,MATCH($B86,Rates!$A$2:$A$60,0),6)))</f>
      </c>
      <c r="O86" s="2">
        <f>IF($B86="",0,IF($D86=1,IF(7&lt;=$C86,MIN(IF($E86=1,$F86-$I86,$H86)*INDEX(Rates!$C$2:$AP$60,MATCH($B86,Rates!$A$2:$A$60,0),7),Limits!$B$9*Assets!$S86),MIN(Limits!$B$9*Assets!$S86,MAX(0,$F86-SUM($I86:N86)))),IF($E86=1,$F86-$I86,$H86)*INDEX(Rates!$C$2:$AP$60,MATCH($B86,Rates!$A$2:$A$60,0),7)))</f>
      </c>
      <c r="P86" s="2">
        <f>IF($B86="",0,IF($D86=1,IF(8&lt;=$C86,MIN(IF($E86=1,$F86-$I86,$H86)*INDEX(Rates!$C$2:$AP$60,MATCH($B86,Rates!$A$2:$A$60,0),8),Limits!$B$9*Assets!$S86),MIN(Limits!$B$9*Assets!$S86,MAX(0,$F86-SUM($I86:O86)))),IF($E86=1,$F86-$I86,$H86)*INDEX(Rates!$C$2:$AP$60,MATCH($B86,Rates!$A$2:$A$60,0),8)))</f>
      </c>
      <c r="Q86" s="2">
        <f>IF($B86="",0,IF($D86=1,IF(9&lt;=$C86,MIN(IF($E86=1,$F86-$I86,$H86)*INDEX(Rates!$C$2:$AP$60,MATCH($B86,Rates!$A$2:$A$60,0),9),Limits!$B$9*Assets!$S86),MIN(Limits!$B$9*Assets!$S86,MAX(0,$F86-SUM($I86:P86)))),IF($E86=1,$F86-$I86,$H86)*INDEX(Rates!$C$2:$AP$60,MATCH($B86,Rates!$A$2:$A$60,0),9)))</f>
      </c>
      <c r="R86" s="2">
        <f>IF($B86="",0,IF($D86=1,IF(10&lt;=$C86,MIN(IF($E86=1,$F86-$I86,$H86)*INDEX(Rates!$C$2:$AP$60,MATCH($B86,Rates!$A$2:$A$60,0),10),Limits!$B$9*Assets!$S86),MIN(Limits!$B$9*Assets!$S86,MAX(0,$F86-SUM($I86:Q86)))),IF($E86=1,$F86-$I86,$H86)*INDEX(Rates!$C$2:$AP$60,MATCH($B86,Rates!$A$2:$A$60,0),10)))</f>
      </c>
      <c r="S86" s="2">
        <f>IF($B86="",0,IF($D86=1,IF(11&lt;=$C86,MIN(IF($E86=1,$F86-$I86,$H86)*INDEX(Rates!$C$2:$AP$60,MATCH($B86,Rates!$A$2:$A$60,0),11),Limits!$B$9*Assets!$S86),MIN(Limits!$B$9*Assets!$S86,MAX(0,$F86-SUM($I86:R86)))),IF($E86=1,$F86-$I86,$H86)*INDEX(Rates!$C$2:$AP$60,MATCH($B86,Rates!$A$2:$A$60,0),11)))</f>
      </c>
      <c r="T86" s="2">
        <f>IF($B86="",0,IF($D86=1,IF(12&lt;=$C86,MIN(IF($E86=1,$F86-$I86,$H86)*INDEX(Rates!$C$2:$AP$60,MATCH($B86,Rates!$A$2:$A$60,0),12),Limits!$B$9*Assets!$S86),MIN(Limits!$B$9*Assets!$S86,MAX(0,$F86-SUM($I86:S86)))),IF($E86=1,$F86-$I86,$H86)*INDEX(Rates!$C$2:$AP$60,MATCH($B86,Rates!$A$2:$A$60,0),12)))</f>
      </c>
      <c r="U86" s="2">
        <f>IF($B86="",0,IF($D86=1,IF(13&lt;=$C86,MIN(IF($E86=1,$F86-$I86,$H86)*INDEX(Rates!$C$2:$AP$60,MATCH($B86,Rates!$A$2:$A$60,0),13),Limits!$B$9*Assets!$S86),MIN(Limits!$B$9*Assets!$S86,MAX(0,$F86-SUM($I86:T86)))),IF($E86=1,$F86-$I86,$H86)*INDEX(Rates!$C$2:$AP$60,MATCH($B86,Rates!$A$2:$A$60,0),13)))</f>
      </c>
      <c r="V86" s="2">
        <f>IF($B86="",0,IF($D86=1,IF(14&lt;=$C86,MIN(IF($E86=1,$F86-$I86,$H86)*INDEX(Rates!$C$2:$AP$60,MATCH($B86,Rates!$A$2:$A$60,0),14),Limits!$B$9*Assets!$S86),MIN(Limits!$B$9*Assets!$S86,MAX(0,$F86-SUM($I86:U86)))),IF($E86=1,$F86-$I86,$H86)*INDEX(Rates!$C$2:$AP$60,MATCH($B86,Rates!$A$2:$A$60,0),14)))</f>
      </c>
      <c r="W86" s="2">
        <f>IF($B86="",0,IF($D86=1,IF(15&lt;=$C86,MIN(IF($E86=1,$F86-$I86,$H86)*INDEX(Rates!$C$2:$AP$60,MATCH($B86,Rates!$A$2:$A$60,0),15),Limits!$B$9*Assets!$S86),MIN(Limits!$B$9*Assets!$S86,MAX(0,$F86-SUM($I86:V86)))),IF($E86=1,$F86-$I86,$H86)*INDEX(Rates!$C$2:$AP$60,MATCH($B86,Rates!$A$2:$A$60,0),15)))</f>
      </c>
      <c r="X86" s="2">
        <f>IF($B86="",0,IF($D86=1,IF(16&lt;=$C86,MIN(IF($E86=1,$F86-$I86,$H86)*INDEX(Rates!$C$2:$AP$60,MATCH($B86,Rates!$A$2:$A$60,0),16),Limits!$B$9*Assets!$S86),MIN(Limits!$B$9*Assets!$S86,MAX(0,$F86-SUM($I86:W86)))),IF($E86=1,$F86-$I86,$H86)*INDEX(Rates!$C$2:$AP$60,MATCH($B86,Rates!$A$2:$A$60,0),16)))</f>
      </c>
      <c r="Y86" s="2">
        <f>IF($B86="",0,IF($D86=1,IF(17&lt;=$C86,MIN(IF($E86=1,$F86-$I86,$H86)*INDEX(Rates!$C$2:$AP$60,MATCH($B86,Rates!$A$2:$A$60,0),17),Limits!$B$9*Assets!$S86),MIN(Limits!$B$9*Assets!$S86,MAX(0,$F86-SUM($I86:X86)))),IF($E86=1,$F86-$I86,$H86)*INDEX(Rates!$C$2:$AP$60,MATCH($B86,Rates!$A$2:$A$60,0),17)))</f>
      </c>
      <c r="Z86" s="2">
        <f>IF($B86="",0,IF($D86=1,IF(18&lt;=$C86,MIN(IF($E86=1,$F86-$I86,$H86)*INDEX(Rates!$C$2:$AP$60,MATCH($B86,Rates!$A$2:$A$60,0),18),Limits!$B$9*Assets!$S86),MIN(Limits!$B$9*Assets!$S86,MAX(0,$F86-SUM($I86:Y86)))),IF($E86=1,$F86-$I86,$H86)*INDEX(Rates!$C$2:$AP$60,MATCH($B86,Rates!$A$2:$A$60,0),18)))</f>
      </c>
      <c r="AA86" s="2">
        <f>IF($B86="",0,IF($D86=1,IF(19&lt;=$C86,MIN(IF($E86=1,$F86-$I86,$H86)*INDEX(Rates!$C$2:$AP$60,MATCH($B86,Rates!$A$2:$A$60,0),19),Limits!$B$9*Assets!$S86),MIN(Limits!$B$9*Assets!$S86,MAX(0,$F86-SUM($I86:Z86)))),IF($E86=1,$F86-$I86,$H86)*INDEX(Rates!$C$2:$AP$60,MATCH($B86,Rates!$A$2:$A$60,0),19)))</f>
      </c>
      <c r="AB86" s="2">
        <f>IF($B86="",0,IF($D86=1,IF(20&lt;=$C86,MIN(IF($E86=1,$F86-$I86,$H86)*INDEX(Rates!$C$2:$AP$60,MATCH($B86,Rates!$A$2:$A$60,0),20),Limits!$B$9*Assets!$S86),MIN(Limits!$B$9*Assets!$S86,MAX(0,$F86-SUM($I86:AA86)))),IF($E86=1,$F86-$I86,$H86)*INDEX(Rates!$C$2:$AP$60,MATCH($B86,Rates!$A$2:$A$60,0),20)))</f>
      </c>
      <c r="AC86" s="2">
        <f>IF($B86="",0,IF($D86=1,IF(21&lt;=$C86,MIN(IF($E86=1,$F86-$I86,$H86)*INDEX(Rates!$C$2:$AP$60,MATCH($B86,Rates!$A$2:$A$60,0),21),Limits!$B$9*Assets!$S86),MIN(Limits!$B$9*Assets!$S86,MAX(0,$F86-SUM($I86:AB86)))),IF($E86=1,$F86-$I86,$H86)*INDEX(Rates!$C$2:$AP$60,MATCH($B86,Rates!$A$2:$A$60,0),21)))</f>
      </c>
      <c r="AD86" s="2">
        <f>IF($B86="",0,IF($D86=1,IF(22&lt;=$C86,MIN(IF($E86=1,$F86-$I86,$H86)*INDEX(Rates!$C$2:$AP$60,MATCH($B86,Rates!$A$2:$A$60,0),22),Limits!$B$9*Assets!$S86),MIN(Limits!$B$9*Assets!$S86,MAX(0,$F86-SUM($I86:AC86)))),IF($E86=1,$F86-$I86,$H86)*INDEX(Rates!$C$2:$AP$60,MATCH($B86,Rates!$A$2:$A$60,0),22)))</f>
      </c>
      <c r="AE86" s="2">
        <f>IF($B86="",0,IF($D86=1,IF(23&lt;=$C86,MIN(IF($E86=1,$F86-$I86,$H86)*INDEX(Rates!$C$2:$AP$60,MATCH($B86,Rates!$A$2:$A$60,0),23),Limits!$B$9*Assets!$S86),MIN(Limits!$B$9*Assets!$S86,MAX(0,$F86-SUM($I86:AD86)))),IF($E86=1,$F86-$I86,$H86)*INDEX(Rates!$C$2:$AP$60,MATCH($B86,Rates!$A$2:$A$60,0),23)))</f>
      </c>
      <c r="AF86" s="2">
        <f>IF($B86="",0,IF($D86=1,IF(24&lt;=$C86,MIN(IF($E86=1,$F86-$I86,$H86)*INDEX(Rates!$C$2:$AP$60,MATCH($B86,Rates!$A$2:$A$60,0),24),Limits!$B$9*Assets!$S86),MIN(Limits!$B$9*Assets!$S86,MAX(0,$F86-SUM($I86:AE86)))),IF($E86=1,$F86-$I86,$H86)*INDEX(Rates!$C$2:$AP$60,MATCH($B86,Rates!$A$2:$A$60,0),24)))</f>
      </c>
      <c r="AG86" s="2">
        <f>IF($B86="",0,IF($D86=1,IF(25&lt;=$C86,MIN(IF($E86=1,$F86-$I86,$H86)*INDEX(Rates!$C$2:$AP$60,MATCH($B86,Rates!$A$2:$A$60,0),25),Limits!$B$9*Assets!$S86),MIN(Limits!$B$9*Assets!$S86,MAX(0,$F86-SUM($I86:AF86)))),IF($E86=1,$F86-$I86,$H86)*INDEX(Rates!$C$2:$AP$60,MATCH($B86,Rates!$A$2:$A$60,0),25)))</f>
      </c>
      <c r="AH86" s="2">
        <f>IF($B86="",0,IF($D86=1,IF(26&lt;=$C86,MIN(IF($E86=1,$F86-$I86,$H86)*INDEX(Rates!$C$2:$AP$60,MATCH($B86,Rates!$A$2:$A$60,0),26),Limits!$B$9*Assets!$S86),MIN(Limits!$B$9*Assets!$S86,MAX(0,$F86-SUM($I86:AG86)))),IF($E86=1,$F86-$I86,$H86)*INDEX(Rates!$C$2:$AP$60,MATCH($B86,Rates!$A$2:$A$60,0),26)))</f>
      </c>
      <c r="AI86" s="2">
        <f>IF($B86="",0,IF($D86=1,IF(27&lt;=$C86,MIN(IF($E86=1,$F86-$I86,$H86)*INDEX(Rates!$C$2:$AP$60,MATCH($B86,Rates!$A$2:$A$60,0),27),Limits!$B$9*Assets!$S86),MIN(Limits!$B$9*Assets!$S86,MAX(0,$F86-SUM($I86:AH86)))),IF($E86=1,$F86-$I86,$H86)*INDEX(Rates!$C$2:$AP$60,MATCH($B86,Rates!$A$2:$A$60,0),27)))</f>
      </c>
      <c r="AJ86" s="2">
        <f>IF($B86="",0,IF($D86=1,IF(28&lt;=$C86,MIN(IF($E86=1,$F86-$I86,$H86)*INDEX(Rates!$C$2:$AP$60,MATCH($B86,Rates!$A$2:$A$60,0),28),Limits!$B$9*Assets!$S86),MIN(Limits!$B$9*Assets!$S86,MAX(0,$F86-SUM($I86:AI86)))),IF($E86=1,$F86-$I86,$H86)*INDEX(Rates!$C$2:$AP$60,MATCH($B86,Rates!$A$2:$A$60,0),28)))</f>
      </c>
      <c r="AK86" s="2">
        <f>IF($B86="",0,IF($D86=1,IF(29&lt;=$C86,MIN(IF($E86=1,$F86-$I86,$H86)*INDEX(Rates!$C$2:$AP$60,MATCH($B86,Rates!$A$2:$A$60,0),29),Limits!$B$9*Assets!$S86),MIN(Limits!$B$9*Assets!$S86,MAX(0,$F86-SUM($I86:AJ86)))),IF($E86=1,$F86-$I86,$H86)*INDEX(Rates!$C$2:$AP$60,MATCH($B86,Rates!$A$2:$A$60,0),29)))</f>
      </c>
      <c r="AL86" s="2">
        <f>IF($B86="",0,IF($D86=1,IF(30&lt;=$C86,MIN(IF($E86=1,$F86-$I86,$H86)*INDEX(Rates!$C$2:$AP$60,MATCH($B86,Rates!$A$2:$A$60,0),30),Limits!$B$9*Assets!$S86),MIN(Limits!$B$9*Assets!$S86,MAX(0,$F86-SUM($I86:AK86)))),IF($E86=1,$F86-$I86,$H86)*INDEX(Rates!$C$2:$AP$60,MATCH($B86,Rates!$A$2:$A$60,0),30)))</f>
      </c>
      <c r="AM86" s="2">
        <f>IF($B86="",0,IF($D86=1,IF(31&lt;=$C86,MIN(IF($E86=1,$F86-$I86,$H86)*INDEX(Rates!$C$2:$AP$60,MATCH($B86,Rates!$A$2:$A$60,0),31),Limits!$B$9*Assets!$S86),MIN(Limits!$B$9*Assets!$S86,MAX(0,$F86-SUM($I86:AL86)))),IF($E86=1,$F86-$I86,$H86)*INDEX(Rates!$C$2:$AP$60,MATCH($B86,Rates!$A$2:$A$60,0),31)))</f>
      </c>
      <c r="AN86" s="2">
        <f>IF($B86="",0,IF($D86=1,IF(32&lt;=$C86,MIN(IF($E86=1,$F86-$I86,$H86)*INDEX(Rates!$C$2:$AP$60,MATCH($B86,Rates!$A$2:$A$60,0),32),Limits!$B$9*Assets!$S86),MIN(Limits!$B$9*Assets!$S86,MAX(0,$F86-SUM($I86:AM86)))),IF($E86=1,$F86-$I86,$H86)*INDEX(Rates!$C$2:$AP$60,MATCH($B86,Rates!$A$2:$A$60,0),32)))</f>
      </c>
      <c r="AO86" s="2">
        <f>IF($B86="",0,IF($D86=1,IF(33&lt;=$C86,MIN(IF($E86=1,$F86-$I86,$H86)*INDEX(Rates!$C$2:$AP$60,MATCH($B86,Rates!$A$2:$A$60,0),33),Limits!$B$9*Assets!$S86),MIN(Limits!$B$9*Assets!$S86,MAX(0,$F86-SUM($I86:AN86)))),IF($E86=1,$F86-$I86,$H86)*INDEX(Rates!$C$2:$AP$60,MATCH($B86,Rates!$A$2:$A$60,0),33)))</f>
      </c>
      <c r="AP86" s="2">
        <f>IF($B86="",0,IF($D86=1,IF(34&lt;=$C86,MIN(IF($E86=1,$F86-$I86,$H86)*INDEX(Rates!$C$2:$AP$60,MATCH($B86,Rates!$A$2:$A$60,0),34),Limits!$B$9*Assets!$S86),MIN(Limits!$B$9*Assets!$S86,MAX(0,$F86-SUM($I86:AO86)))),IF($E86=1,$F86-$I86,$H86)*INDEX(Rates!$C$2:$AP$60,MATCH($B86,Rates!$A$2:$A$60,0),34)))</f>
      </c>
      <c r="AQ86" s="2">
        <f>IF($B86="",0,IF($D86=1,IF(35&lt;=$C86,MIN(IF($E86=1,$F86-$I86,$H86)*INDEX(Rates!$C$2:$AP$60,MATCH($B86,Rates!$A$2:$A$60,0),35),Limits!$B$9*Assets!$S86),MIN(Limits!$B$9*Assets!$S86,MAX(0,$F86-SUM($I86:AP86)))),IF($E86=1,$F86-$I86,$H86)*INDEX(Rates!$C$2:$AP$60,MATCH($B86,Rates!$A$2:$A$60,0),35)))</f>
      </c>
      <c r="AR86" s="2">
        <f>IF($B86="",0,IF($D86=1,IF(36&lt;=$C86,MIN(IF($E86=1,$F86-$I86,$H86)*INDEX(Rates!$C$2:$AP$60,MATCH($B86,Rates!$A$2:$A$60,0),36),Limits!$B$9*Assets!$S86),MIN(Limits!$B$9*Assets!$S86,MAX(0,$F86-SUM($I86:AQ86)))),IF($E86=1,$F86-$I86,$H86)*INDEX(Rates!$C$2:$AP$60,MATCH($B86,Rates!$A$2:$A$60,0),36)))</f>
      </c>
      <c r="AS86" s="2">
        <f>IF($B86="",0,IF($D86=1,IF(37&lt;=$C86,MIN(IF($E86=1,$F86-$I86,$H86)*INDEX(Rates!$C$2:$AP$60,MATCH($B86,Rates!$A$2:$A$60,0),37),Limits!$B$9*Assets!$S86),MIN(Limits!$B$9*Assets!$S86,MAX(0,$F86-SUM($I86:AR86)))),IF($E86=1,$F86-$I86,$H86)*INDEX(Rates!$C$2:$AP$60,MATCH($B86,Rates!$A$2:$A$60,0),37)))</f>
      </c>
      <c r="AT86" s="2">
        <f>IF($B86="",0,IF($D86=1,IF(38&lt;=$C86,MIN(IF($E86=1,$F86-$I86,$H86)*INDEX(Rates!$C$2:$AP$60,MATCH($B86,Rates!$A$2:$A$60,0),38),Limits!$B$9*Assets!$S86),MIN(Limits!$B$9*Assets!$S86,MAX(0,$F86-SUM($I86:AS86)))),IF($E86=1,$F86-$I86,$H86)*INDEX(Rates!$C$2:$AP$60,MATCH($B86,Rates!$A$2:$A$60,0),38)))</f>
      </c>
      <c r="AU86" s="2">
        <f>IF($B86="",0,IF($D86=1,IF(39&lt;=$C86,MIN(IF($E86=1,$F86-$I86,$H86)*INDEX(Rates!$C$2:$AP$60,MATCH($B86,Rates!$A$2:$A$60,0),39),Limits!$B$9*Assets!$S86),MIN(Limits!$B$9*Assets!$S86,MAX(0,$F86-SUM($I86:AT86)))),IF($E86=1,$F86-$I86,$H86)*INDEX(Rates!$C$2:$AP$60,MATCH($B86,Rates!$A$2:$A$60,0),39)))</f>
      </c>
      <c r="AV86" s="2">
        <f>IF($B86="",0,IF($D86=1,IF(40&lt;=$C86,MIN(IF($E86=1,$F86-$I86,$H86)*INDEX(Rates!$C$2:$AP$60,MATCH($B86,Rates!$A$2:$A$60,0),40),Limits!$B$9*Assets!$S86),MIN(Limits!$B$9*Assets!$S86,MAX(0,$F86-SUM($I86:AU86)))),IF($E86=1,$F86-$I86,$H86)*INDEX(Rates!$C$2:$AP$60,MATCH($B86,Rates!$A$2:$A$60,0),40)))</f>
      </c>
    </row>
    <row r="87" spans="1:48" x14ac:dyDescent="0.25">
      <c r="A87">
        <f>IF(Assets!A87="","",Assets!A87)</f>
      </c>
      <c r="B87">
        <f>Assets!AD87</f>
      </c>
      <c r="C87">
        <f>IF(B87="",0,INDEX(Rates!$B$2:$B$60,MATCH(B87,Rates!$A$2:$A$60,0)))</f>
      </c>
      <c r="D87">
        <f>Assets!X87</f>
      </c>
      <c r="E87">
        <f>IF(AND(D87=1,Assets!J87=1,Assets!K87=0),1,0)</f>
      </c>
      <c r="F87">
        <f>Assets!T87</f>
      </c>
      <c r="G87">
        <f>Assets!AF87+Assets!L87</f>
      </c>
      <c r="H87">
        <f>Assets!M87</f>
      </c>
      <c r="I87" s="2">
        <f>IF($B87="",0,IF($D87=1,IF(1&lt;=$C87,MIN($G87+$H87*INDEX(Rates!$C$2:$AP$60,MATCH($B87,Rates!$A$2:$A$60,0),1),Assets!$Z87),MIN($G87+$H87*INDEX(Rates!$C$2:$AP$60,MATCH($B87,Rates!$A$2:$A$60,0),1),Assets!$Z87)),$G87+$H87*INDEX(Rates!$C$2:$AP$60,MATCH($B87,Rates!$A$2:$A$60,0),1)))</f>
      </c>
      <c r="J87" s="2">
        <f>IF($B87="",0,IF($D87=1,IF(2&lt;=$C87,MIN(IF($E87=1,$F87-$I87,$H87)*INDEX(Rates!$C$2:$AP$60,MATCH($B87,Rates!$A$2:$A$60,0),2),Limits!$B$7*Assets!$S87),MIN(Limits!$B$9*Assets!$S87,MAX(0,$F87-SUM($I87:I87)))),IF($E87=1,$F87-$I87,$H87)*INDEX(Rates!$C$2:$AP$60,MATCH($B87,Rates!$A$2:$A$60,0),2)))</f>
      </c>
      <c r="K87" s="2">
        <f>IF($B87="",0,IF($D87=1,IF(3&lt;=$C87,MIN(IF($E87=1,$F87-$I87,$H87)*INDEX(Rates!$C$2:$AP$60,MATCH($B87,Rates!$A$2:$A$60,0),3),Limits!$B$8*Assets!$S87),MIN(Limits!$B$9*Assets!$S87,MAX(0,$F87-SUM($I87:J87)))),IF($E87=1,$F87-$I87,$H87)*INDEX(Rates!$C$2:$AP$60,MATCH($B87,Rates!$A$2:$A$60,0),3)))</f>
      </c>
      <c r="L87" s="2">
        <f>IF($B87="",0,IF($D87=1,IF(4&lt;=$C87,MIN(IF($E87=1,$F87-$I87,$H87)*INDEX(Rates!$C$2:$AP$60,MATCH($B87,Rates!$A$2:$A$60,0),4),Limits!$B$9*Assets!$S87),MIN(Limits!$B$9*Assets!$S87,MAX(0,$F87-SUM($I87:K87)))),IF($E87=1,$F87-$I87,$H87)*INDEX(Rates!$C$2:$AP$60,MATCH($B87,Rates!$A$2:$A$60,0),4)))</f>
      </c>
      <c r="M87" s="2">
        <f>IF($B87="",0,IF($D87=1,IF(5&lt;=$C87,MIN(IF($E87=1,$F87-$I87,$H87)*INDEX(Rates!$C$2:$AP$60,MATCH($B87,Rates!$A$2:$A$60,0),5),Limits!$B$9*Assets!$S87),MIN(Limits!$B$9*Assets!$S87,MAX(0,$F87-SUM($I87:L87)))),IF($E87=1,$F87-$I87,$H87)*INDEX(Rates!$C$2:$AP$60,MATCH($B87,Rates!$A$2:$A$60,0),5)))</f>
      </c>
      <c r="N87" s="2">
        <f>IF($B87="",0,IF($D87=1,IF(6&lt;=$C87,MIN(IF($E87=1,$F87-$I87,$H87)*INDEX(Rates!$C$2:$AP$60,MATCH($B87,Rates!$A$2:$A$60,0),6),Limits!$B$9*Assets!$S87),MIN(Limits!$B$9*Assets!$S87,MAX(0,$F87-SUM($I87:M87)))),IF($E87=1,$F87-$I87,$H87)*INDEX(Rates!$C$2:$AP$60,MATCH($B87,Rates!$A$2:$A$60,0),6)))</f>
      </c>
      <c r="O87" s="2">
        <f>IF($B87="",0,IF($D87=1,IF(7&lt;=$C87,MIN(IF($E87=1,$F87-$I87,$H87)*INDEX(Rates!$C$2:$AP$60,MATCH($B87,Rates!$A$2:$A$60,0),7),Limits!$B$9*Assets!$S87),MIN(Limits!$B$9*Assets!$S87,MAX(0,$F87-SUM($I87:N87)))),IF($E87=1,$F87-$I87,$H87)*INDEX(Rates!$C$2:$AP$60,MATCH($B87,Rates!$A$2:$A$60,0),7)))</f>
      </c>
      <c r="P87" s="2">
        <f>IF($B87="",0,IF($D87=1,IF(8&lt;=$C87,MIN(IF($E87=1,$F87-$I87,$H87)*INDEX(Rates!$C$2:$AP$60,MATCH($B87,Rates!$A$2:$A$60,0),8),Limits!$B$9*Assets!$S87),MIN(Limits!$B$9*Assets!$S87,MAX(0,$F87-SUM($I87:O87)))),IF($E87=1,$F87-$I87,$H87)*INDEX(Rates!$C$2:$AP$60,MATCH($B87,Rates!$A$2:$A$60,0),8)))</f>
      </c>
      <c r="Q87" s="2">
        <f>IF($B87="",0,IF($D87=1,IF(9&lt;=$C87,MIN(IF($E87=1,$F87-$I87,$H87)*INDEX(Rates!$C$2:$AP$60,MATCH($B87,Rates!$A$2:$A$60,0),9),Limits!$B$9*Assets!$S87),MIN(Limits!$B$9*Assets!$S87,MAX(0,$F87-SUM($I87:P87)))),IF($E87=1,$F87-$I87,$H87)*INDEX(Rates!$C$2:$AP$60,MATCH($B87,Rates!$A$2:$A$60,0),9)))</f>
      </c>
      <c r="R87" s="2">
        <f>IF($B87="",0,IF($D87=1,IF(10&lt;=$C87,MIN(IF($E87=1,$F87-$I87,$H87)*INDEX(Rates!$C$2:$AP$60,MATCH($B87,Rates!$A$2:$A$60,0),10),Limits!$B$9*Assets!$S87),MIN(Limits!$B$9*Assets!$S87,MAX(0,$F87-SUM($I87:Q87)))),IF($E87=1,$F87-$I87,$H87)*INDEX(Rates!$C$2:$AP$60,MATCH($B87,Rates!$A$2:$A$60,0),10)))</f>
      </c>
      <c r="S87" s="2">
        <f>IF($B87="",0,IF($D87=1,IF(11&lt;=$C87,MIN(IF($E87=1,$F87-$I87,$H87)*INDEX(Rates!$C$2:$AP$60,MATCH($B87,Rates!$A$2:$A$60,0),11),Limits!$B$9*Assets!$S87),MIN(Limits!$B$9*Assets!$S87,MAX(0,$F87-SUM($I87:R87)))),IF($E87=1,$F87-$I87,$H87)*INDEX(Rates!$C$2:$AP$60,MATCH($B87,Rates!$A$2:$A$60,0),11)))</f>
      </c>
      <c r="T87" s="2">
        <f>IF($B87="",0,IF($D87=1,IF(12&lt;=$C87,MIN(IF($E87=1,$F87-$I87,$H87)*INDEX(Rates!$C$2:$AP$60,MATCH($B87,Rates!$A$2:$A$60,0),12),Limits!$B$9*Assets!$S87),MIN(Limits!$B$9*Assets!$S87,MAX(0,$F87-SUM($I87:S87)))),IF($E87=1,$F87-$I87,$H87)*INDEX(Rates!$C$2:$AP$60,MATCH($B87,Rates!$A$2:$A$60,0),12)))</f>
      </c>
      <c r="U87" s="2">
        <f>IF($B87="",0,IF($D87=1,IF(13&lt;=$C87,MIN(IF($E87=1,$F87-$I87,$H87)*INDEX(Rates!$C$2:$AP$60,MATCH($B87,Rates!$A$2:$A$60,0),13),Limits!$B$9*Assets!$S87),MIN(Limits!$B$9*Assets!$S87,MAX(0,$F87-SUM($I87:T87)))),IF($E87=1,$F87-$I87,$H87)*INDEX(Rates!$C$2:$AP$60,MATCH($B87,Rates!$A$2:$A$60,0),13)))</f>
      </c>
      <c r="V87" s="2">
        <f>IF($B87="",0,IF($D87=1,IF(14&lt;=$C87,MIN(IF($E87=1,$F87-$I87,$H87)*INDEX(Rates!$C$2:$AP$60,MATCH($B87,Rates!$A$2:$A$60,0),14),Limits!$B$9*Assets!$S87),MIN(Limits!$B$9*Assets!$S87,MAX(0,$F87-SUM($I87:U87)))),IF($E87=1,$F87-$I87,$H87)*INDEX(Rates!$C$2:$AP$60,MATCH($B87,Rates!$A$2:$A$60,0),14)))</f>
      </c>
      <c r="W87" s="2">
        <f>IF($B87="",0,IF($D87=1,IF(15&lt;=$C87,MIN(IF($E87=1,$F87-$I87,$H87)*INDEX(Rates!$C$2:$AP$60,MATCH($B87,Rates!$A$2:$A$60,0),15),Limits!$B$9*Assets!$S87),MIN(Limits!$B$9*Assets!$S87,MAX(0,$F87-SUM($I87:V87)))),IF($E87=1,$F87-$I87,$H87)*INDEX(Rates!$C$2:$AP$60,MATCH($B87,Rates!$A$2:$A$60,0),15)))</f>
      </c>
      <c r="X87" s="2">
        <f>IF($B87="",0,IF($D87=1,IF(16&lt;=$C87,MIN(IF($E87=1,$F87-$I87,$H87)*INDEX(Rates!$C$2:$AP$60,MATCH($B87,Rates!$A$2:$A$60,0),16),Limits!$B$9*Assets!$S87),MIN(Limits!$B$9*Assets!$S87,MAX(0,$F87-SUM($I87:W87)))),IF($E87=1,$F87-$I87,$H87)*INDEX(Rates!$C$2:$AP$60,MATCH($B87,Rates!$A$2:$A$60,0),16)))</f>
      </c>
      <c r="Y87" s="2">
        <f>IF($B87="",0,IF($D87=1,IF(17&lt;=$C87,MIN(IF($E87=1,$F87-$I87,$H87)*INDEX(Rates!$C$2:$AP$60,MATCH($B87,Rates!$A$2:$A$60,0),17),Limits!$B$9*Assets!$S87),MIN(Limits!$B$9*Assets!$S87,MAX(0,$F87-SUM($I87:X87)))),IF($E87=1,$F87-$I87,$H87)*INDEX(Rates!$C$2:$AP$60,MATCH($B87,Rates!$A$2:$A$60,0),17)))</f>
      </c>
      <c r="Z87" s="2">
        <f>IF($B87="",0,IF($D87=1,IF(18&lt;=$C87,MIN(IF($E87=1,$F87-$I87,$H87)*INDEX(Rates!$C$2:$AP$60,MATCH($B87,Rates!$A$2:$A$60,0),18),Limits!$B$9*Assets!$S87),MIN(Limits!$B$9*Assets!$S87,MAX(0,$F87-SUM($I87:Y87)))),IF($E87=1,$F87-$I87,$H87)*INDEX(Rates!$C$2:$AP$60,MATCH($B87,Rates!$A$2:$A$60,0),18)))</f>
      </c>
      <c r="AA87" s="2">
        <f>IF($B87="",0,IF($D87=1,IF(19&lt;=$C87,MIN(IF($E87=1,$F87-$I87,$H87)*INDEX(Rates!$C$2:$AP$60,MATCH($B87,Rates!$A$2:$A$60,0),19),Limits!$B$9*Assets!$S87),MIN(Limits!$B$9*Assets!$S87,MAX(0,$F87-SUM($I87:Z87)))),IF($E87=1,$F87-$I87,$H87)*INDEX(Rates!$C$2:$AP$60,MATCH($B87,Rates!$A$2:$A$60,0),19)))</f>
      </c>
      <c r="AB87" s="2">
        <f>IF($B87="",0,IF($D87=1,IF(20&lt;=$C87,MIN(IF($E87=1,$F87-$I87,$H87)*INDEX(Rates!$C$2:$AP$60,MATCH($B87,Rates!$A$2:$A$60,0),20),Limits!$B$9*Assets!$S87),MIN(Limits!$B$9*Assets!$S87,MAX(0,$F87-SUM($I87:AA87)))),IF($E87=1,$F87-$I87,$H87)*INDEX(Rates!$C$2:$AP$60,MATCH($B87,Rates!$A$2:$A$60,0),20)))</f>
      </c>
      <c r="AC87" s="2">
        <f>IF($B87="",0,IF($D87=1,IF(21&lt;=$C87,MIN(IF($E87=1,$F87-$I87,$H87)*INDEX(Rates!$C$2:$AP$60,MATCH($B87,Rates!$A$2:$A$60,0),21),Limits!$B$9*Assets!$S87),MIN(Limits!$B$9*Assets!$S87,MAX(0,$F87-SUM($I87:AB87)))),IF($E87=1,$F87-$I87,$H87)*INDEX(Rates!$C$2:$AP$60,MATCH($B87,Rates!$A$2:$A$60,0),21)))</f>
      </c>
      <c r="AD87" s="2">
        <f>IF($B87="",0,IF($D87=1,IF(22&lt;=$C87,MIN(IF($E87=1,$F87-$I87,$H87)*INDEX(Rates!$C$2:$AP$60,MATCH($B87,Rates!$A$2:$A$60,0),22),Limits!$B$9*Assets!$S87),MIN(Limits!$B$9*Assets!$S87,MAX(0,$F87-SUM($I87:AC87)))),IF($E87=1,$F87-$I87,$H87)*INDEX(Rates!$C$2:$AP$60,MATCH($B87,Rates!$A$2:$A$60,0),22)))</f>
      </c>
      <c r="AE87" s="2">
        <f>IF($B87="",0,IF($D87=1,IF(23&lt;=$C87,MIN(IF($E87=1,$F87-$I87,$H87)*INDEX(Rates!$C$2:$AP$60,MATCH($B87,Rates!$A$2:$A$60,0),23),Limits!$B$9*Assets!$S87),MIN(Limits!$B$9*Assets!$S87,MAX(0,$F87-SUM($I87:AD87)))),IF($E87=1,$F87-$I87,$H87)*INDEX(Rates!$C$2:$AP$60,MATCH($B87,Rates!$A$2:$A$60,0),23)))</f>
      </c>
      <c r="AF87" s="2">
        <f>IF($B87="",0,IF($D87=1,IF(24&lt;=$C87,MIN(IF($E87=1,$F87-$I87,$H87)*INDEX(Rates!$C$2:$AP$60,MATCH($B87,Rates!$A$2:$A$60,0),24),Limits!$B$9*Assets!$S87),MIN(Limits!$B$9*Assets!$S87,MAX(0,$F87-SUM($I87:AE87)))),IF($E87=1,$F87-$I87,$H87)*INDEX(Rates!$C$2:$AP$60,MATCH($B87,Rates!$A$2:$A$60,0),24)))</f>
      </c>
      <c r="AG87" s="2">
        <f>IF($B87="",0,IF($D87=1,IF(25&lt;=$C87,MIN(IF($E87=1,$F87-$I87,$H87)*INDEX(Rates!$C$2:$AP$60,MATCH($B87,Rates!$A$2:$A$60,0),25),Limits!$B$9*Assets!$S87),MIN(Limits!$B$9*Assets!$S87,MAX(0,$F87-SUM($I87:AF87)))),IF($E87=1,$F87-$I87,$H87)*INDEX(Rates!$C$2:$AP$60,MATCH($B87,Rates!$A$2:$A$60,0),25)))</f>
      </c>
      <c r="AH87" s="2">
        <f>IF($B87="",0,IF($D87=1,IF(26&lt;=$C87,MIN(IF($E87=1,$F87-$I87,$H87)*INDEX(Rates!$C$2:$AP$60,MATCH($B87,Rates!$A$2:$A$60,0),26),Limits!$B$9*Assets!$S87),MIN(Limits!$B$9*Assets!$S87,MAX(0,$F87-SUM($I87:AG87)))),IF($E87=1,$F87-$I87,$H87)*INDEX(Rates!$C$2:$AP$60,MATCH($B87,Rates!$A$2:$A$60,0),26)))</f>
      </c>
      <c r="AI87" s="2">
        <f>IF($B87="",0,IF($D87=1,IF(27&lt;=$C87,MIN(IF($E87=1,$F87-$I87,$H87)*INDEX(Rates!$C$2:$AP$60,MATCH($B87,Rates!$A$2:$A$60,0),27),Limits!$B$9*Assets!$S87),MIN(Limits!$B$9*Assets!$S87,MAX(0,$F87-SUM($I87:AH87)))),IF($E87=1,$F87-$I87,$H87)*INDEX(Rates!$C$2:$AP$60,MATCH($B87,Rates!$A$2:$A$60,0),27)))</f>
      </c>
      <c r="AJ87" s="2">
        <f>IF($B87="",0,IF($D87=1,IF(28&lt;=$C87,MIN(IF($E87=1,$F87-$I87,$H87)*INDEX(Rates!$C$2:$AP$60,MATCH($B87,Rates!$A$2:$A$60,0),28),Limits!$B$9*Assets!$S87),MIN(Limits!$B$9*Assets!$S87,MAX(0,$F87-SUM($I87:AI87)))),IF($E87=1,$F87-$I87,$H87)*INDEX(Rates!$C$2:$AP$60,MATCH($B87,Rates!$A$2:$A$60,0),28)))</f>
      </c>
      <c r="AK87" s="2">
        <f>IF($B87="",0,IF($D87=1,IF(29&lt;=$C87,MIN(IF($E87=1,$F87-$I87,$H87)*INDEX(Rates!$C$2:$AP$60,MATCH($B87,Rates!$A$2:$A$60,0),29),Limits!$B$9*Assets!$S87),MIN(Limits!$B$9*Assets!$S87,MAX(0,$F87-SUM($I87:AJ87)))),IF($E87=1,$F87-$I87,$H87)*INDEX(Rates!$C$2:$AP$60,MATCH($B87,Rates!$A$2:$A$60,0),29)))</f>
      </c>
      <c r="AL87" s="2">
        <f>IF($B87="",0,IF($D87=1,IF(30&lt;=$C87,MIN(IF($E87=1,$F87-$I87,$H87)*INDEX(Rates!$C$2:$AP$60,MATCH($B87,Rates!$A$2:$A$60,0),30),Limits!$B$9*Assets!$S87),MIN(Limits!$B$9*Assets!$S87,MAX(0,$F87-SUM($I87:AK87)))),IF($E87=1,$F87-$I87,$H87)*INDEX(Rates!$C$2:$AP$60,MATCH($B87,Rates!$A$2:$A$60,0),30)))</f>
      </c>
      <c r="AM87" s="2">
        <f>IF($B87="",0,IF($D87=1,IF(31&lt;=$C87,MIN(IF($E87=1,$F87-$I87,$H87)*INDEX(Rates!$C$2:$AP$60,MATCH($B87,Rates!$A$2:$A$60,0),31),Limits!$B$9*Assets!$S87),MIN(Limits!$B$9*Assets!$S87,MAX(0,$F87-SUM($I87:AL87)))),IF($E87=1,$F87-$I87,$H87)*INDEX(Rates!$C$2:$AP$60,MATCH($B87,Rates!$A$2:$A$60,0),31)))</f>
      </c>
      <c r="AN87" s="2">
        <f>IF($B87="",0,IF($D87=1,IF(32&lt;=$C87,MIN(IF($E87=1,$F87-$I87,$H87)*INDEX(Rates!$C$2:$AP$60,MATCH($B87,Rates!$A$2:$A$60,0),32),Limits!$B$9*Assets!$S87),MIN(Limits!$B$9*Assets!$S87,MAX(0,$F87-SUM($I87:AM87)))),IF($E87=1,$F87-$I87,$H87)*INDEX(Rates!$C$2:$AP$60,MATCH($B87,Rates!$A$2:$A$60,0),32)))</f>
      </c>
      <c r="AO87" s="2">
        <f>IF($B87="",0,IF($D87=1,IF(33&lt;=$C87,MIN(IF($E87=1,$F87-$I87,$H87)*INDEX(Rates!$C$2:$AP$60,MATCH($B87,Rates!$A$2:$A$60,0),33),Limits!$B$9*Assets!$S87),MIN(Limits!$B$9*Assets!$S87,MAX(0,$F87-SUM($I87:AN87)))),IF($E87=1,$F87-$I87,$H87)*INDEX(Rates!$C$2:$AP$60,MATCH($B87,Rates!$A$2:$A$60,0),33)))</f>
      </c>
      <c r="AP87" s="2">
        <f>IF($B87="",0,IF($D87=1,IF(34&lt;=$C87,MIN(IF($E87=1,$F87-$I87,$H87)*INDEX(Rates!$C$2:$AP$60,MATCH($B87,Rates!$A$2:$A$60,0),34),Limits!$B$9*Assets!$S87),MIN(Limits!$B$9*Assets!$S87,MAX(0,$F87-SUM($I87:AO87)))),IF($E87=1,$F87-$I87,$H87)*INDEX(Rates!$C$2:$AP$60,MATCH($B87,Rates!$A$2:$A$60,0),34)))</f>
      </c>
      <c r="AQ87" s="2">
        <f>IF($B87="",0,IF($D87=1,IF(35&lt;=$C87,MIN(IF($E87=1,$F87-$I87,$H87)*INDEX(Rates!$C$2:$AP$60,MATCH($B87,Rates!$A$2:$A$60,0),35),Limits!$B$9*Assets!$S87),MIN(Limits!$B$9*Assets!$S87,MAX(0,$F87-SUM($I87:AP87)))),IF($E87=1,$F87-$I87,$H87)*INDEX(Rates!$C$2:$AP$60,MATCH($B87,Rates!$A$2:$A$60,0),35)))</f>
      </c>
      <c r="AR87" s="2">
        <f>IF($B87="",0,IF($D87=1,IF(36&lt;=$C87,MIN(IF($E87=1,$F87-$I87,$H87)*INDEX(Rates!$C$2:$AP$60,MATCH($B87,Rates!$A$2:$A$60,0),36),Limits!$B$9*Assets!$S87),MIN(Limits!$B$9*Assets!$S87,MAX(0,$F87-SUM($I87:AQ87)))),IF($E87=1,$F87-$I87,$H87)*INDEX(Rates!$C$2:$AP$60,MATCH($B87,Rates!$A$2:$A$60,0),36)))</f>
      </c>
      <c r="AS87" s="2">
        <f>IF($B87="",0,IF($D87=1,IF(37&lt;=$C87,MIN(IF($E87=1,$F87-$I87,$H87)*INDEX(Rates!$C$2:$AP$60,MATCH($B87,Rates!$A$2:$A$60,0),37),Limits!$B$9*Assets!$S87),MIN(Limits!$B$9*Assets!$S87,MAX(0,$F87-SUM($I87:AR87)))),IF($E87=1,$F87-$I87,$H87)*INDEX(Rates!$C$2:$AP$60,MATCH($B87,Rates!$A$2:$A$60,0),37)))</f>
      </c>
      <c r="AT87" s="2">
        <f>IF($B87="",0,IF($D87=1,IF(38&lt;=$C87,MIN(IF($E87=1,$F87-$I87,$H87)*INDEX(Rates!$C$2:$AP$60,MATCH($B87,Rates!$A$2:$A$60,0),38),Limits!$B$9*Assets!$S87),MIN(Limits!$B$9*Assets!$S87,MAX(0,$F87-SUM($I87:AS87)))),IF($E87=1,$F87-$I87,$H87)*INDEX(Rates!$C$2:$AP$60,MATCH($B87,Rates!$A$2:$A$60,0),38)))</f>
      </c>
      <c r="AU87" s="2">
        <f>IF($B87="",0,IF($D87=1,IF(39&lt;=$C87,MIN(IF($E87=1,$F87-$I87,$H87)*INDEX(Rates!$C$2:$AP$60,MATCH($B87,Rates!$A$2:$A$60,0),39),Limits!$B$9*Assets!$S87),MIN(Limits!$B$9*Assets!$S87,MAX(0,$F87-SUM($I87:AT87)))),IF($E87=1,$F87-$I87,$H87)*INDEX(Rates!$C$2:$AP$60,MATCH($B87,Rates!$A$2:$A$60,0),39)))</f>
      </c>
      <c r="AV87" s="2">
        <f>IF($B87="",0,IF($D87=1,IF(40&lt;=$C87,MIN(IF($E87=1,$F87-$I87,$H87)*INDEX(Rates!$C$2:$AP$60,MATCH($B87,Rates!$A$2:$A$60,0),40),Limits!$B$9*Assets!$S87),MIN(Limits!$B$9*Assets!$S87,MAX(0,$F87-SUM($I87:AU87)))),IF($E87=1,$F87-$I87,$H87)*INDEX(Rates!$C$2:$AP$60,MATCH($B87,Rates!$A$2:$A$60,0),40)))</f>
      </c>
    </row>
    <row r="88" spans="1:48" x14ac:dyDescent="0.25">
      <c r="A88">
        <f>IF(Assets!A88="","",Assets!A88)</f>
      </c>
      <c r="B88">
        <f>Assets!AD88</f>
      </c>
      <c r="C88">
        <f>IF(B88="",0,INDEX(Rates!$B$2:$B$60,MATCH(B88,Rates!$A$2:$A$60,0)))</f>
      </c>
      <c r="D88">
        <f>Assets!X88</f>
      </c>
      <c r="E88">
        <f>IF(AND(D88=1,Assets!J88=1,Assets!K88=0),1,0)</f>
      </c>
      <c r="F88">
        <f>Assets!T88</f>
      </c>
      <c r="G88">
        <f>Assets!AF88+Assets!L88</f>
      </c>
      <c r="H88">
        <f>Assets!M88</f>
      </c>
      <c r="I88" s="2">
        <f>IF($B88="",0,IF($D88=1,IF(1&lt;=$C88,MIN($G88+$H88*INDEX(Rates!$C$2:$AP$60,MATCH($B88,Rates!$A$2:$A$60,0),1),Assets!$Z88),MIN($G88+$H88*INDEX(Rates!$C$2:$AP$60,MATCH($B88,Rates!$A$2:$A$60,0),1),Assets!$Z88)),$G88+$H88*INDEX(Rates!$C$2:$AP$60,MATCH($B88,Rates!$A$2:$A$60,0),1)))</f>
      </c>
      <c r="J88" s="2">
        <f>IF($B88="",0,IF($D88=1,IF(2&lt;=$C88,MIN(IF($E88=1,$F88-$I88,$H88)*INDEX(Rates!$C$2:$AP$60,MATCH($B88,Rates!$A$2:$A$60,0),2),Limits!$B$7*Assets!$S88),MIN(Limits!$B$9*Assets!$S88,MAX(0,$F88-SUM($I88:I88)))),IF($E88=1,$F88-$I88,$H88)*INDEX(Rates!$C$2:$AP$60,MATCH($B88,Rates!$A$2:$A$60,0),2)))</f>
      </c>
      <c r="K88" s="2">
        <f>IF($B88="",0,IF($D88=1,IF(3&lt;=$C88,MIN(IF($E88=1,$F88-$I88,$H88)*INDEX(Rates!$C$2:$AP$60,MATCH($B88,Rates!$A$2:$A$60,0),3),Limits!$B$8*Assets!$S88),MIN(Limits!$B$9*Assets!$S88,MAX(0,$F88-SUM($I88:J88)))),IF($E88=1,$F88-$I88,$H88)*INDEX(Rates!$C$2:$AP$60,MATCH($B88,Rates!$A$2:$A$60,0),3)))</f>
      </c>
      <c r="L88" s="2">
        <f>IF($B88="",0,IF($D88=1,IF(4&lt;=$C88,MIN(IF($E88=1,$F88-$I88,$H88)*INDEX(Rates!$C$2:$AP$60,MATCH($B88,Rates!$A$2:$A$60,0),4),Limits!$B$9*Assets!$S88),MIN(Limits!$B$9*Assets!$S88,MAX(0,$F88-SUM($I88:K88)))),IF($E88=1,$F88-$I88,$H88)*INDEX(Rates!$C$2:$AP$60,MATCH($B88,Rates!$A$2:$A$60,0),4)))</f>
      </c>
      <c r="M88" s="2">
        <f>IF($B88="",0,IF($D88=1,IF(5&lt;=$C88,MIN(IF($E88=1,$F88-$I88,$H88)*INDEX(Rates!$C$2:$AP$60,MATCH($B88,Rates!$A$2:$A$60,0),5),Limits!$B$9*Assets!$S88),MIN(Limits!$B$9*Assets!$S88,MAX(0,$F88-SUM($I88:L88)))),IF($E88=1,$F88-$I88,$H88)*INDEX(Rates!$C$2:$AP$60,MATCH($B88,Rates!$A$2:$A$60,0),5)))</f>
      </c>
      <c r="N88" s="2">
        <f>IF($B88="",0,IF($D88=1,IF(6&lt;=$C88,MIN(IF($E88=1,$F88-$I88,$H88)*INDEX(Rates!$C$2:$AP$60,MATCH($B88,Rates!$A$2:$A$60,0),6),Limits!$B$9*Assets!$S88),MIN(Limits!$B$9*Assets!$S88,MAX(0,$F88-SUM($I88:M88)))),IF($E88=1,$F88-$I88,$H88)*INDEX(Rates!$C$2:$AP$60,MATCH($B88,Rates!$A$2:$A$60,0),6)))</f>
      </c>
      <c r="O88" s="2">
        <f>IF($B88="",0,IF($D88=1,IF(7&lt;=$C88,MIN(IF($E88=1,$F88-$I88,$H88)*INDEX(Rates!$C$2:$AP$60,MATCH($B88,Rates!$A$2:$A$60,0),7),Limits!$B$9*Assets!$S88),MIN(Limits!$B$9*Assets!$S88,MAX(0,$F88-SUM($I88:N88)))),IF($E88=1,$F88-$I88,$H88)*INDEX(Rates!$C$2:$AP$60,MATCH($B88,Rates!$A$2:$A$60,0),7)))</f>
      </c>
      <c r="P88" s="2">
        <f>IF($B88="",0,IF($D88=1,IF(8&lt;=$C88,MIN(IF($E88=1,$F88-$I88,$H88)*INDEX(Rates!$C$2:$AP$60,MATCH($B88,Rates!$A$2:$A$60,0),8),Limits!$B$9*Assets!$S88),MIN(Limits!$B$9*Assets!$S88,MAX(0,$F88-SUM($I88:O88)))),IF($E88=1,$F88-$I88,$H88)*INDEX(Rates!$C$2:$AP$60,MATCH($B88,Rates!$A$2:$A$60,0),8)))</f>
      </c>
      <c r="Q88" s="2">
        <f>IF($B88="",0,IF($D88=1,IF(9&lt;=$C88,MIN(IF($E88=1,$F88-$I88,$H88)*INDEX(Rates!$C$2:$AP$60,MATCH($B88,Rates!$A$2:$A$60,0),9),Limits!$B$9*Assets!$S88),MIN(Limits!$B$9*Assets!$S88,MAX(0,$F88-SUM($I88:P88)))),IF($E88=1,$F88-$I88,$H88)*INDEX(Rates!$C$2:$AP$60,MATCH($B88,Rates!$A$2:$A$60,0),9)))</f>
      </c>
      <c r="R88" s="2">
        <f>IF($B88="",0,IF($D88=1,IF(10&lt;=$C88,MIN(IF($E88=1,$F88-$I88,$H88)*INDEX(Rates!$C$2:$AP$60,MATCH($B88,Rates!$A$2:$A$60,0),10),Limits!$B$9*Assets!$S88),MIN(Limits!$B$9*Assets!$S88,MAX(0,$F88-SUM($I88:Q88)))),IF($E88=1,$F88-$I88,$H88)*INDEX(Rates!$C$2:$AP$60,MATCH($B88,Rates!$A$2:$A$60,0),10)))</f>
      </c>
      <c r="S88" s="2">
        <f>IF($B88="",0,IF($D88=1,IF(11&lt;=$C88,MIN(IF($E88=1,$F88-$I88,$H88)*INDEX(Rates!$C$2:$AP$60,MATCH($B88,Rates!$A$2:$A$60,0),11),Limits!$B$9*Assets!$S88),MIN(Limits!$B$9*Assets!$S88,MAX(0,$F88-SUM($I88:R88)))),IF($E88=1,$F88-$I88,$H88)*INDEX(Rates!$C$2:$AP$60,MATCH($B88,Rates!$A$2:$A$60,0),11)))</f>
      </c>
      <c r="T88" s="2">
        <f>IF($B88="",0,IF($D88=1,IF(12&lt;=$C88,MIN(IF($E88=1,$F88-$I88,$H88)*INDEX(Rates!$C$2:$AP$60,MATCH($B88,Rates!$A$2:$A$60,0),12),Limits!$B$9*Assets!$S88),MIN(Limits!$B$9*Assets!$S88,MAX(0,$F88-SUM($I88:S88)))),IF($E88=1,$F88-$I88,$H88)*INDEX(Rates!$C$2:$AP$60,MATCH($B88,Rates!$A$2:$A$60,0),12)))</f>
      </c>
      <c r="U88" s="2">
        <f>IF($B88="",0,IF($D88=1,IF(13&lt;=$C88,MIN(IF($E88=1,$F88-$I88,$H88)*INDEX(Rates!$C$2:$AP$60,MATCH($B88,Rates!$A$2:$A$60,0),13),Limits!$B$9*Assets!$S88),MIN(Limits!$B$9*Assets!$S88,MAX(0,$F88-SUM($I88:T88)))),IF($E88=1,$F88-$I88,$H88)*INDEX(Rates!$C$2:$AP$60,MATCH($B88,Rates!$A$2:$A$60,0),13)))</f>
      </c>
      <c r="V88" s="2">
        <f>IF($B88="",0,IF($D88=1,IF(14&lt;=$C88,MIN(IF($E88=1,$F88-$I88,$H88)*INDEX(Rates!$C$2:$AP$60,MATCH($B88,Rates!$A$2:$A$60,0),14),Limits!$B$9*Assets!$S88),MIN(Limits!$B$9*Assets!$S88,MAX(0,$F88-SUM($I88:U88)))),IF($E88=1,$F88-$I88,$H88)*INDEX(Rates!$C$2:$AP$60,MATCH($B88,Rates!$A$2:$A$60,0),14)))</f>
      </c>
      <c r="W88" s="2">
        <f>IF($B88="",0,IF($D88=1,IF(15&lt;=$C88,MIN(IF($E88=1,$F88-$I88,$H88)*INDEX(Rates!$C$2:$AP$60,MATCH($B88,Rates!$A$2:$A$60,0),15),Limits!$B$9*Assets!$S88),MIN(Limits!$B$9*Assets!$S88,MAX(0,$F88-SUM($I88:V88)))),IF($E88=1,$F88-$I88,$H88)*INDEX(Rates!$C$2:$AP$60,MATCH($B88,Rates!$A$2:$A$60,0),15)))</f>
      </c>
      <c r="X88" s="2">
        <f>IF($B88="",0,IF($D88=1,IF(16&lt;=$C88,MIN(IF($E88=1,$F88-$I88,$H88)*INDEX(Rates!$C$2:$AP$60,MATCH($B88,Rates!$A$2:$A$60,0),16),Limits!$B$9*Assets!$S88),MIN(Limits!$B$9*Assets!$S88,MAX(0,$F88-SUM($I88:W88)))),IF($E88=1,$F88-$I88,$H88)*INDEX(Rates!$C$2:$AP$60,MATCH($B88,Rates!$A$2:$A$60,0),16)))</f>
      </c>
      <c r="Y88" s="2">
        <f>IF($B88="",0,IF($D88=1,IF(17&lt;=$C88,MIN(IF($E88=1,$F88-$I88,$H88)*INDEX(Rates!$C$2:$AP$60,MATCH($B88,Rates!$A$2:$A$60,0),17),Limits!$B$9*Assets!$S88),MIN(Limits!$B$9*Assets!$S88,MAX(0,$F88-SUM($I88:X88)))),IF($E88=1,$F88-$I88,$H88)*INDEX(Rates!$C$2:$AP$60,MATCH($B88,Rates!$A$2:$A$60,0),17)))</f>
      </c>
      <c r="Z88" s="2">
        <f>IF($B88="",0,IF($D88=1,IF(18&lt;=$C88,MIN(IF($E88=1,$F88-$I88,$H88)*INDEX(Rates!$C$2:$AP$60,MATCH($B88,Rates!$A$2:$A$60,0),18),Limits!$B$9*Assets!$S88),MIN(Limits!$B$9*Assets!$S88,MAX(0,$F88-SUM($I88:Y88)))),IF($E88=1,$F88-$I88,$H88)*INDEX(Rates!$C$2:$AP$60,MATCH($B88,Rates!$A$2:$A$60,0),18)))</f>
      </c>
      <c r="AA88" s="2">
        <f>IF($B88="",0,IF($D88=1,IF(19&lt;=$C88,MIN(IF($E88=1,$F88-$I88,$H88)*INDEX(Rates!$C$2:$AP$60,MATCH($B88,Rates!$A$2:$A$60,0),19),Limits!$B$9*Assets!$S88),MIN(Limits!$B$9*Assets!$S88,MAX(0,$F88-SUM($I88:Z88)))),IF($E88=1,$F88-$I88,$H88)*INDEX(Rates!$C$2:$AP$60,MATCH($B88,Rates!$A$2:$A$60,0),19)))</f>
      </c>
      <c r="AB88" s="2">
        <f>IF($B88="",0,IF($D88=1,IF(20&lt;=$C88,MIN(IF($E88=1,$F88-$I88,$H88)*INDEX(Rates!$C$2:$AP$60,MATCH($B88,Rates!$A$2:$A$60,0),20),Limits!$B$9*Assets!$S88),MIN(Limits!$B$9*Assets!$S88,MAX(0,$F88-SUM($I88:AA88)))),IF($E88=1,$F88-$I88,$H88)*INDEX(Rates!$C$2:$AP$60,MATCH($B88,Rates!$A$2:$A$60,0),20)))</f>
      </c>
      <c r="AC88" s="2">
        <f>IF($B88="",0,IF($D88=1,IF(21&lt;=$C88,MIN(IF($E88=1,$F88-$I88,$H88)*INDEX(Rates!$C$2:$AP$60,MATCH($B88,Rates!$A$2:$A$60,0),21),Limits!$B$9*Assets!$S88),MIN(Limits!$B$9*Assets!$S88,MAX(0,$F88-SUM($I88:AB88)))),IF($E88=1,$F88-$I88,$H88)*INDEX(Rates!$C$2:$AP$60,MATCH($B88,Rates!$A$2:$A$60,0),21)))</f>
      </c>
      <c r="AD88" s="2">
        <f>IF($B88="",0,IF($D88=1,IF(22&lt;=$C88,MIN(IF($E88=1,$F88-$I88,$H88)*INDEX(Rates!$C$2:$AP$60,MATCH($B88,Rates!$A$2:$A$60,0),22),Limits!$B$9*Assets!$S88),MIN(Limits!$B$9*Assets!$S88,MAX(0,$F88-SUM($I88:AC88)))),IF($E88=1,$F88-$I88,$H88)*INDEX(Rates!$C$2:$AP$60,MATCH($B88,Rates!$A$2:$A$60,0),22)))</f>
      </c>
      <c r="AE88" s="2">
        <f>IF($B88="",0,IF($D88=1,IF(23&lt;=$C88,MIN(IF($E88=1,$F88-$I88,$H88)*INDEX(Rates!$C$2:$AP$60,MATCH($B88,Rates!$A$2:$A$60,0),23),Limits!$B$9*Assets!$S88),MIN(Limits!$B$9*Assets!$S88,MAX(0,$F88-SUM($I88:AD88)))),IF($E88=1,$F88-$I88,$H88)*INDEX(Rates!$C$2:$AP$60,MATCH($B88,Rates!$A$2:$A$60,0),23)))</f>
      </c>
      <c r="AF88" s="2">
        <f>IF($B88="",0,IF($D88=1,IF(24&lt;=$C88,MIN(IF($E88=1,$F88-$I88,$H88)*INDEX(Rates!$C$2:$AP$60,MATCH($B88,Rates!$A$2:$A$60,0),24),Limits!$B$9*Assets!$S88),MIN(Limits!$B$9*Assets!$S88,MAX(0,$F88-SUM($I88:AE88)))),IF($E88=1,$F88-$I88,$H88)*INDEX(Rates!$C$2:$AP$60,MATCH($B88,Rates!$A$2:$A$60,0),24)))</f>
      </c>
      <c r="AG88" s="2">
        <f>IF($B88="",0,IF($D88=1,IF(25&lt;=$C88,MIN(IF($E88=1,$F88-$I88,$H88)*INDEX(Rates!$C$2:$AP$60,MATCH($B88,Rates!$A$2:$A$60,0),25),Limits!$B$9*Assets!$S88),MIN(Limits!$B$9*Assets!$S88,MAX(0,$F88-SUM($I88:AF88)))),IF($E88=1,$F88-$I88,$H88)*INDEX(Rates!$C$2:$AP$60,MATCH($B88,Rates!$A$2:$A$60,0),25)))</f>
      </c>
      <c r="AH88" s="2">
        <f>IF($B88="",0,IF($D88=1,IF(26&lt;=$C88,MIN(IF($E88=1,$F88-$I88,$H88)*INDEX(Rates!$C$2:$AP$60,MATCH($B88,Rates!$A$2:$A$60,0),26),Limits!$B$9*Assets!$S88),MIN(Limits!$B$9*Assets!$S88,MAX(0,$F88-SUM($I88:AG88)))),IF($E88=1,$F88-$I88,$H88)*INDEX(Rates!$C$2:$AP$60,MATCH($B88,Rates!$A$2:$A$60,0),26)))</f>
      </c>
      <c r="AI88" s="2">
        <f>IF($B88="",0,IF($D88=1,IF(27&lt;=$C88,MIN(IF($E88=1,$F88-$I88,$H88)*INDEX(Rates!$C$2:$AP$60,MATCH($B88,Rates!$A$2:$A$60,0),27),Limits!$B$9*Assets!$S88),MIN(Limits!$B$9*Assets!$S88,MAX(0,$F88-SUM($I88:AH88)))),IF($E88=1,$F88-$I88,$H88)*INDEX(Rates!$C$2:$AP$60,MATCH($B88,Rates!$A$2:$A$60,0),27)))</f>
      </c>
      <c r="AJ88" s="2">
        <f>IF($B88="",0,IF($D88=1,IF(28&lt;=$C88,MIN(IF($E88=1,$F88-$I88,$H88)*INDEX(Rates!$C$2:$AP$60,MATCH($B88,Rates!$A$2:$A$60,0),28),Limits!$B$9*Assets!$S88),MIN(Limits!$B$9*Assets!$S88,MAX(0,$F88-SUM($I88:AI88)))),IF($E88=1,$F88-$I88,$H88)*INDEX(Rates!$C$2:$AP$60,MATCH($B88,Rates!$A$2:$A$60,0),28)))</f>
      </c>
      <c r="AK88" s="2">
        <f>IF($B88="",0,IF($D88=1,IF(29&lt;=$C88,MIN(IF($E88=1,$F88-$I88,$H88)*INDEX(Rates!$C$2:$AP$60,MATCH($B88,Rates!$A$2:$A$60,0),29),Limits!$B$9*Assets!$S88),MIN(Limits!$B$9*Assets!$S88,MAX(0,$F88-SUM($I88:AJ88)))),IF($E88=1,$F88-$I88,$H88)*INDEX(Rates!$C$2:$AP$60,MATCH($B88,Rates!$A$2:$A$60,0),29)))</f>
      </c>
      <c r="AL88" s="2">
        <f>IF($B88="",0,IF($D88=1,IF(30&lt;=$C88,MIN(IF($E88=1,$F88-$I88,$H88)*INDEX(Rates!$C$2:$AP$60,MATCH($B88,Rates!$A$2:$A$60,0),30),Limits!$B$9*Assets!$S88),MIN(Limits!$B$9*Assets!$S88,MAX(0,$F88-SUM($I88:AK88)))),IF($E88=1,$F88-$I88,$H88)*INDEX(Rates!$C$2:$AP$60,MATCH($B88,Rates!$A$2:$A$60,0),30)))</f>
      </c>
      <c r="AM88" s="2">
        <f>IF($B88="",0,IF($D88=1,IF(31&lt;=$C88,MIN(IF($E88=1,$F88-$I88,$H88)*INDEX(Rates!$C$2:$AP$60,MATCH($B88,Rates!$A$2:$A$60,0),31),Limits!$B$9*Assets!$S88),MIN(Limits!$B$9*Assets!$S88,MAX(0,$F88-SUM($I88:AL88)))),IF($E88=1,$F88-$I88,$H88)*INDEX(Rates!$C$2:$AP$60,MATCH($B88,Rates!$A$2:$A$60,0),31)))</f>
      </c>
      <c r="AN88" s="2">
        <f>IF($B88="",0,IF($D88=1,IF(32&lt;=$C88,MIN(IF($E88=1,$F88-$I88,$H88)*INDEX(Rates!$C$2:$AP$60,MATCH($B88,Rates!$A$2:$A$60,0),32),Limits!$B$9*Assets!$S88),MIN(Limits!$B$9*Assets!$S88,MAX(0,$F88-SUM($I88:AM88)))),IF($E88=1,$F88-$I88,$H88)*INDEX(Rates!$C$2:$AP$60,MATCH($B88,Rates!$A$2:$A$60,0),32)))</f>
      </c>
      <c r="AO88" s="2">
        <f>IF($B88="",0,IF($D88=1,IF(33&lt;=$C88,MIN(IF($E88=1,$F88-$I88,$H88)*INDEX(Rates!$C$2:$AP$60,MATCH($B88,Rates!$A$2:$A$60,0),33),Limits!$B$9*Assets!$S88),MIN(Limits!$B$9*Assets!$S88,MAX(0,$F88-SUM($I88:AN88)))),IF($E88=1,$F88-$I88,$H88)*INDEX(Rates!$C$2:$AP$60,MATCH($B88,Rates!$A$2:$A$60,0),33)))</f>
      </c>
      <c r="AP88" s="2">
        <f>IF($B88="",0,IF($D88=1,IF(34&lt;=$C88,MIN(IF($E88=1,$F88-$I88,$H88)*INDEX(Rates!$C$2:$AP$60,MATCH($B88,Rates!$A$2:$A$60,0),34),Limits!$B$9*Assets!$S88),MIN(Limits!$B$9*Assets!$S88,MAX(0,$F88-SUM($I88:AO88)))),IF($E88=1,$F88-$I88,$H88)*INDEX(Rates!$C$2:$AP$60,MATCH($B88,Rates!$A$2:$A$60,0),34)))</f>
      </c>
      <c r="AQ88" s="2">
        <f>IF($B88="",0,IF($D88=1,IF(35&lt;=$C88,MIN(IF($E88=1,$F88-$I88,$H88)*INDEX(Rates!$C$2:$AP$60,MATCH($B88,Rates!$A$2:$A$60,0),35),Limits!$B$9*Assets!$S88),MIN(Limits!$B$9*Assets!$S88,MAX(0,$F88-SUM($I88:AP88)))),IF($E88=1,$F88-$I88,$H88)*INDEX(Rates!$C$2:$AP$60,MATCH($B88,Rates!$A$2:$A$60,0),35)))</f>
      </c>
      <c r="AR88" s="2">
        <f>IF($B88="",0,IF($D88=1,IF(36&lt;=$C88,MIN(IF($E88=1,$F88-$I88,$H88)*INDEX(Rates!$C$2:$AP$60,MATCH($B88,Rates!$A$2:$A$60,0),36),Limits!$B$9*Assets!$S88),MIN(Limits!$B$9*Assets!$S88,MAX(0,$F88-SUM($I88:AQ88)))),IF($E88=1,$F88-$I88,$H88)*INDEX(Rates!$C$2:$AP$60,MATCH($B88,Rates!$A$2:$A$60,0),36)))</f>
      </c>
      <c r="AS88" s="2">
        <f>IF($B88="",0,IF($D88=1,IF(37&lt;=$C88,MIN(IF($E88=1,$F88-$I88,$H88)*INDEX(Rates!$C$2:$AP$60,MATCH($B88,Rates!$A$2:$A$60,0),37),Limits!$B$9*Assets!$S88),MIN(Limits!$B$9*Assets!$S88,MAX(0,$F88-SUM($I88:AR88)))),IF($E88=1,$F88-$I88,$H88)*INDEX(Rates!$C$2:$AP$60,MATCH($B88,Rates!$A$2:$A$60,0),37)))</f>
      </c>
      <c r="AT88" s="2">
        <f>IF($B88="",0,IF($D88=1,IF(38&lt;=$C88,MIN(IF($E88=1,$F88-$I88,$H88)*INDEX(Rates!$C$2:$AP$60,MATCH($B88,Rates!$A$2:$A$60,0),38),Limits!$B$9*Assets!$S88),MIN(Limits!$B$9*Assets!$S88,MAX(0,$F88-SUM($I88:AS88)))),IF($E88=1,$F88-$I88,$H88)*INDEX(Rates!$C$2:$AP$60,MATCH($B88,Rates!$A$2:$A$60,0),38)))</f>
      </c>
      <c r="AU88" s="2">
        <f>IF($B88="",0,IF($D88=1,IF(39&lt;=$C88,MIN(IF($E88=1,$F88-$I88,$H88)*INDEX(Rates!$C$2:$AP$60,MATCH($B88,Rates!$A$2:$A$60,0),39),Limits!$B$9*Assets!$S88),MIN(Limits!$B$9*Assets!$S88,MAX(0,$F88-SUM($I88:AT88)))),IF($E88=1,$F88-$I88,$H88)*INDEX(Rates!$C$2:$AP$60,MATCH($B88,Rates!$A$2:$A$60,0),39)))</f>
      </c>
      <c r="AV88" s="2">
        <f>IF($B88="",0,IF($D88=1,IF(40&lt;=$C88,MIN(IF($E88=1,$F88-$I88,$H88)*INDEX(Rates!$C$2:$AP$60,MATCH($B88,Rates!$A$2:$A$60,0),40),Limits!$B$9*Assets!$S88),MIN(Limits!$B$9*Assets!$S88,MAX(0,$F88-SUM($I88:AU88)))),IF($E88=1,$F88-$I88,$H88)*INDEX(Rates!$C$2:$AP$60,MATCH($B88,Rates!$A$2:$A$60,0),40)))</f>
      </c>
    </row>
    <row r="89" spans="1:48" x14ac:dyDescent="0.25">
      <c r="A89">
        <f>IF(Assets!A89="","",Assets!A89)</f>
      </c>
      <c r="B89">
        <f>Assets!AD89</f>
      </c>
      <c r="C89">
        <f>IF(B89="",0,INDEX(Rates!$B$2:$B$60,MATCH(B89,Rates!$A$2:$A$60,0)))</f>
      </c>
      <c r="D89">
        <f>Assets!X89</f>
      </c>
      <c r="E89">
        <f>IF(AND(D89=1,Assets!J89=1,Assets!K89=0),1,0)</f>
      </c>
      <c r="F89">
        <f>Assets!T89</f>
      </c>
      <c r="G89">
        <f>Assets!AF89+Assets!L89</f>
      </c>
      <c r="H89">
        <f>Assets!M89</f>
      </c>
      <c r="I89" s="2">
        <f>IF($B89="",0,IF($D89=1,IF(1&lt;=$C89,MIN($G89+$H89*INDEX(Rates!$C$2:$AP$60,MATCH($B89,Rates!$A$2:$A$60,0),1),Assets!$Z89),MIN($G89+$H89*INDEX(Rates!$C$2:$AP$60,MATCH($B89,Rates!$A$2:$A$60,0),1),Assets!$Z89)),$G89+$H89*INDEX(Rates!$C$2:$AP$60,MATCH($B89,Rates!$A$2:$A$60,0),1)))</f>
      </c>
      <c r="J89" s="2">
        <f>IF($B89="",0,IF($D89=1,IF(2&lt;=$C89,MIN(IF($E89=1,$F89-$I89,$H89)*INDEX(Rates!$C$2:$AP$60,MATCH($B89,Rates!$A$2:$A$60,0),2),Limits!$B$7*Assets!$S89),MIN(Limits!$B$9*Assets!$S89,MAX(0,$F89-SUM($I89:I89)))),IF($E89=1,$F89-$I89,$H89)*INDEX(Rates!$C$2:$AP$60,MATCH($B89,Rates!$A$2:$A$60,0),2)))</f>
      </c>
      <c r="K89" s="2">
        <f>IF($B89="",0,IF($D89=1,IF(3&lt;=$C89,MIN(IF($E89=1,$F89-$I89,$H89)*INDEX(Rates!$C$2:$AP$60,MATCH($B89,Rates!$A$2:$A$60,0),3),Limits!$B$8*Assets!$S89),MIN(Limits!$B$9*Assets!$S89,MAX(0,$F89-SUM($I89:J89)))),IF($E89=1,$F89-$I89,$H89)*INDEX(Rates!$C$2:$AP$60,MATCH($B89,Rates!$A$2:$A$60,0),3)))</f>
      </c>
      <c r="L89" s="2">
        <f>IF($B89="",0,IF($D89=1,IF(4&lt;=$C89,MIN(IF($E89=1,$F89-$I89,$H89)*INDEX(Rates!$C$2:$AP$60,MATCH($B89,Rates!$A$2:$A$60,0),4),Limits!$B$9*Assets!$S89),MIN(Limits!$B$9*Assets!$S89,MAX(0,$F89-SUM($I89:K89)))),IF($E89=1,$F89-$I89,$H89)*INDEX(Rates!$C$2:$AP$60,MATCH($B89,Rates!$A$2:$A$60,0),4)))</f>
      </c>
      <c r="M89" s="2">
        <f>IF($B89="",0,IF($D89=1,IF(5&lt;=$C89,MIN(IF($E89=1,$F89-$I89,$H89)*INDEX(Rates!$C$2:$AP$60,MATCH($B89,Rates!$A$2:$A$60,0),5),Limits!$B$9*Assets!$S89),MIN(Limits!$B$9*Assets!$S89,MAX(0,$F89-SUM($I89:L89)))),IF($E89=1,$F89-$I89,$H89)*INDEX(Rates!$C$2:$AP$60,MATCH($B89,Rates!$A$2:$A$60,0),5)))</f>
      </c>
      <c r="N89" s="2">
        <f>IF($B89="",0,IF($D89=1,IF(6&lt;=$C89,MIN(IF($E89=1,$F89-$I89,$H89)*INDEX(Rates!$C$2:$AP$60,MATCH($B89,Rates!$A$2:$A$60,0),6),Limits!$B$9*Assets!$S89),MIN(Limits!$B$9*Assets!$S89,MAX(0,$F89-SUM($I89:M89)))),IF($E89=1,$F89-$I89,$H89)*INDEX(Rates!$C$2:$AP$60,MATCH($B89,Rates!$A$2:$A$60,0),6)))</f>
      </c>
      <c r="O89" s="2">
        <f>IF($B89="",0,IF($D89=1,IF(7&lt;=$C89,MIN(IF($E89=1,$F89-$I89,$H89)*INDEX(Rates!$C$2:$AP$60,MATCH($B89,Rates!$A$2:$A$60,0),7),Limits!$B$9*Assets!$S89),MIN(Limits!$B$9*Assets!$S89,MAX(0,$F89-SUM($I89:N89)))),IF($E89=1,$F89-$I89,$H89)*INDEX(Rates!$C$2:$AP$60,MATCH($B89,Rates!$A$2:$A$60,0),7)))</f>
      </c>
      <c r="P89" s="2">
        <f>IF($B89="",0,IF($D89=1,IF(8&lt;=$C89,MIN(IF($E89=1,$F89-$I89,$H89)*INDEX(Rates!$C$2:$AP$60,MATCH($B89,Rates!$A$2:$A$60,0),8),Limits!$B$9*Assets!$S89),MIN(Limits!$B$9*Assets!$S89,MAX(0,$F89-SUM($I89:O89)))),IF($E89=1,$F89-$I89,$H89)*INDEX(Rates!$C$2:$AP$60,MATCH($B89,Rates!$A$2:$A$60,0),8)))</f>
      </c>
      <c r="Q89" s="2">
        <f>IF($B89="",0,IF($D89=1,IF(9&lt;=$C89,MIN(IF($E89=1,$F89-$I89,$H89)*INDEX(Rates!$C$2:$AP$60,MATCH($B89,Rates!$A$2:$A$60,0),9),Limits!$B$9*Assets!$S89),MIN(Limits!$B$9*Assets!$S89,MAX(0,$F89-SUM($I89:P89)))),IF($E89=1,$F89-$I89,$H89)*INDEX(Rates!$C$2:$AP$60,MATCH($B89,Rates!$A$2:$A$60,0),9)))</f>
      </c>
      <c r="R89" s="2">
        <f>IF($B89="",0,IF($D89=1,IF(10&lt;=$C89,MIN(IF($E89=1,$F89-$I89,$H89)*INDEX(Rates!$C$2:$AP$60,MATCH($B89,Rates!$A$2:$A$60,0),10),Limits!$B$9*Assets!$S89),MIN(Limits!$B$9*Assets!$S89,MAX(0,$F89-SUM($I89:Q89)))),IF($E89=1,$F89-$I89,$H89)*INDEX(Rates!$C$2:$AP$60,MATCH($B89,Rates!$A$2:$A$60,0),10)))</f>
      </c>
      <c r="S89" s="2">
        <f>IF($B89="",0,IF($D89=1,IF(11&lt;=$C89,MIN(IF($E89=1,$F89-$I89,$H89)*INDEX(Rates!$C$2:$AP$60,MATCH($B89,Rates!$A$2:$A$60,0),11),Limits!$B$9*Assets!$S89),MIN(Limits!$B$9*Assets!$S89,MAX(0,$F89-SUM($I89:R89)))),IF($E89=1,$F89-$I89,$H89)*INDEX(Rates!$C$2:$AP$60,MATCH($B89,Rates!$A$2:$A$60,0),11)))</f>
      </c>
      <c r="T89" s="2">
        <f>IF($B89="",0,IF($D89=1,IF(12&lt;=$C89,MIN(IF($E89=1,$F89-$I89,$H89)*INDEX(Rates!$C$2:$AP$60,MATCH($B89,Rates!$A$2:$A$60,0),12),Limits!$B$9*Assets!$S89),MIN(Limits!$B$9*Assets!$S89,MAX(0,$F89-SUM($I89:S89)))),IF($E89=1,$F89-$I89,$H89)*INDEX(Rates!$C$2:$AP$60,MATCH($B89,Rates!$A$2:$A$60,0),12)))</f>
      </c>
      <c r="U89" s="2">
        <f>IF($B89="",0,IF($D89=1,IF(13&lt;=$C89,MIN(IF($E89=1,$F89-$I89,$H89)*INDEX(Rates!$C$2:$AP$60,MATCH($B89,Rates!$A$2:$A$60,0),13),Limits!$B$9*Assets!$S89),MIN(Limits!$B$9*Assets!$S89,MAX(0,$F89-SUM($I89:T89)))),IF($E89=1,$F89-$I89,$H89)*INDEX(Rates!$C$2:$AP$60,MATCH($B89,Rates!$A$2:$A$60,0),13)))</f>
      </c>
      <c r="V89" s="2">
        <f>IF($B89="",0,IF($D89=1,IF(14&lt;=$C89,MIN(IF($E89=1,$F89-$I89,$H89)*INDEX(Rates!$C$2:$AP$60,MATCH($B89,Rates!$A$2:$A$60,0),14),Limits!$B$9*Assets!$S89),MIN(Limits!$B$9*Assets!$S89,MAX(0,$F89-SUM($I89:U89)))),IF($E89=1,$F89-$I89,$H89)*INDEX(Rates!$C$2:$AP$60,MATCH($B89,Rates!$A$2:$A$60,0),14)))</f>
      </c>
      <c r="W89" s="2">
        <f>IF($B89="",0,IF($D89=1,IF(15&lt;=$C89,MIN(IF($E89=1,$F89-$I89,$H89)*INDEX(Rates!$C$2:$AP$60,MATCH($B89,Rates!$A$2:$A$60,0),15),Limits!$B$9*Assets!$S89),MIN(Limits!$B$9*Assets!$S89,MAX(0,$F89-SUM($I89:V89)))),IF($E89=1,$F89-$I89,$H89)*INDEX(Rates!$C$2:$AP$60,MATCH($B89,Rates!$A$2:$A$60,0),15)))</f>
      </c>
      <c r="X89" s="2">
        <f>IF($B89="",0,IF($D89=1,IF(16&lt;=$C89,MIN(IF($E89=1,$F89-$I89,$H89)*INDEX(Rates!$C$2:$AP$60,MATCH($B89,Rates!$A$2:$A$60,0),16),Limits!$B$9*Assets!$S89),MIN(Limits!$B$9*Assets!$S89,MAX(0,$F89-SUM($I89:W89)))),IF($E89=1,$F89-$I89,$H89)*INDEX(Rates!$C$2:$AP$60,MATCH($B89,Rates!$A$2:$A$60,0),16)))</f>
      </c>
      <c r="Y89" s="2">
        <f>IF($B89="",0,IF($D89=1,IF(17&lt;=$C89,MIN(IF($E89=1,$F89-$I89,$H89)*INDEX(Rates!$C$2:$AP$60,MATCH($B89,Rates!$A$2:$A$60,0),17),Limits!$B$9*Assets!$S89),MIN(Limits!$B$9*Assets!$S89,MAX(0,$F89-SUM($I89:X89)))),IF($E89=1,$F89-$I89,$H89)*INDEX(Rates!$C$2:$AP$60,MATCH($B89,Rates!$A$2:$A$60,0),17)))</f>
      </c>
      <c r="Z89" s="2">
        <f>IF($B89="",0,IF($D89=1,IF(18&lt;=$C89,MIN(IF($E89=1,$F89-$I89,$H89)*INDEX(Rates!$C$2:$AP$60,MATCH($B89,Rates!$A$2:$A$60,0),18),Limits!$B$9*Assets!$S89),MIN(Limits!$B$9*Assets!$S89,MAX(0,$F89-SUM($I89:Y89)))),IF($E89=1,$F89-$I89,$H89)*INDEX(Rates!$C$2:$AP$60,MATCH($B89,Rates!$A$2:$A$60,0),18)))</f>
      </c>
      <c r="AA89" s="2">
        <f>IF($B89="",0,IF($D89=1,IF(19&lt;=$C89,MIN(IF($E89=1,$F89-$I89,$H89)*INDEX(Rates!$C$2:$AP$60,MATCH($B89,Rates!$A$2:$A$60,0),19),Limits!$B$9*Assets!$S89),MIN(Limits!$B$9*Assets!$S89,MAX(0,$F89-SUM($I89:Z89)))),IF($E89=1,$F89-$I89,$H89)*INDEX(Rates!$C$2:$AP$60,MATCH($B89,Rates!$A$2:$A$60,0),19)))</f>
      </c>
      <c r="AB89" s="2">
        <f>IF($B89="",0,IF($D89=1,IF(20&lt;=$C89,MIN(IF($E89=1,$F89-$I89,$H89)*INDEX(Rates!$C$2:$AP$60,MATCH($B89,Rates!$A$2:$A$60,0),20),Limits!$B$9*Assets!$S89),MIN(Limits!$B$9*Assets!$S89,MAX(0,$F89-SUM($I89:AA89)))),IF($E89=1,$F89-$I89,$H89)*INDEX(Rates!$C$2:$AP$60,MATCH($B89,Rates!$A$2:$A$60,0),20)))</f>
      </c>
      <c r="AC89" s="2">
        <f>IF($B89="",0,IF($D89=1,IF(21&lt;=$C89,MIN(IF($E89=1,$F89-$I89,$H89)*INDEX(Rates!$C$2:$AP$60,MATCH($B89,Rates!$A$2:$A$60,0),21),Limits!$B$9*Assets!$S89),MIN(Limits!$B$9*Assets!$S89,MAX(0,$F89-SUM($I89:AB89)))),IF($E89=1,$F89-$I89,$H89)*INDEX(Rates!$C$2:$AP$60,MATCH($B89,Rates!$A$2:$A$60,0),21)))</f>
      </c>
      <c r="AD89" s="2">
        <f>IF($B89="",0,IF($D89=1,IF(22&lt;=$C89,MIN(IF($E89=1,$F89-$I89,$H89)*INDEX(Rates!$C$2:$AP$60,MATCH($B89,Rates!$A$2:$A$60,0),22),Limits!$B$9*Assets!$S89),MIN(Limits!$B$9*Assets!$S89,MAX(0,$F89-SUM($I89:AC89)))),IF($E89=1,$F89-$I89,$H89)*INDEX(Rates!$C$2:$AP$60,MATCH($B89,Rates!$A$2:$A$60,0),22)))</f>
      </c>
      <c r="AE89" s="2">
        <f>IF($B89="",0,IF($D89=1,IF(23&lt;=$C89,MIN(IF($E89=1,$F89-$I89,$H89)*INDEX(Rates!$C$2:$AP$60,MATCH($B89,Rates!$A$2:$A$60,0),23),Limits!$B$9*Assets!$S89),MIN(Limits!$B$9*Assets!$S89,MAX(0,$F89-SUM($I89:AD89)))),IF($E89=1,$F89-$I89,$H89)*INDEX(Rates!$C$2:$AP$60,MATCH($B89,Rates!$A$2:$A$60,0),23)))</f>
      </c>
      <c r="AF89" s="2">
        <f>IF($B89="",0,IF($D89=1,IF(24&lt;=$C89,MIN(IF($E89=1,$F89-$I89,$H89)*INDEX(Rates!$C$2:$AP$60,MATCH($B89,Rates!$A$2:$A$60,0),24),Limits!$B$9*Assets!$S89),MIN(Limits!$B$9*Assets!$S89,MAX(0,$F89-SUM($I89:AE89)))),IF($E89=1,$F89-$I89,$H89)*INDEX(Rates!$C$2:$AP$60,MATCH($B89,Rates!$A$2:$A$60,0),24)))</f>
      </c>
      <c r="AG89" s="2">
        <f>IF($B89="",0,IF($D89=1,IF(25&lt;=$C89,MIN(IF($E89=1,$F89-$I89,$H89)*INDEX(Rates!$C$2:$AP$60,MATCH($B89,Rates!$A$2:$A$60,0),25),Limits!$B$9*Assets!$S89),MIN(Limits!$B$9*Assets!$S89,MAX(0,$F89-SUM($I89:AF89)))),IF($E89=1,$F89-$I89,$H89)*INDEX(Rates!$C$2:$AP$60,MATCH($B89,Rates!$A$2:$A$60,0),25)))</f>
      </c>
      <c r="AH89" s="2">
        <f>IF($B89="",0,IF($D89=1,IF(26&lt;=$C89,MIN(IF($E89=1,$F89-$I89,$H89)*INDEX(Rates!$C$2:$AP$60,MATCH($B89,Rates!$A$2:$A$60,0),26),Limits!$B$9*Assets!$S89),MIN(Limits!$B$9*Assets!$S89,MAX(0,$F89-SUM($I89:AG89)))),IF($E89=1,$F89-$I89,$H89)*INDEX(Rates!$C$2:$AP$60,MATCH($B89,Rates!$A$2:$A$60,0),26)))</f>
      </c>
      <c r="AI89" s="2">
        <f>IF($B89="",0,IF($D89=1,IF(27&lt;=$C89,MIN(IF($E89=1,$F89-$I89,$H89)*INDEX(Rates!$C$2:$AP$60,MATCH($B89,Rates!$A$2:$A$60,0),27),Limits!$B$9*Assets!$S89),MIN(Limits!$B$9*Assets!$S89,MAX(0,$F89-SUM($I89:AH89)))),IF($E89=1,$F89-$I89,$H89)*INDEX(Rates!$C$2:$AP$60,MATCH($B89,Rates!$A$2:$A$60,0),27)))</f>
      </c>
      <c r="AJ89" s="2">
        <f>IF($B89="",0,IF($D89=1,IF(28&lt;=$C89,MIN(IF($E89=1,$F89-$I89,$H89)*INDEX(Rates!$C$2:$AP$60,MATCH($B89,Rates!$A$2:$A$60,0),28),Limits!$B$9*Assets!$S89),MIN(Limits!$B$9*Assets!$S89,MAX(0,$F89-SUM($I89:AI89)))),IF($E89=1,$F89-$I89,$H89)*INDEX(Rates!$C$2:$AP$60,MATCH($B89,Rates!$A$2:$A$60,0),28)))</f>
      </c>
      <c r="AK89" s="2">
        <f>IF($B89="",0,IF($D89=1,IF(29&lt;=$C89,MIN(IF($E89=1,$F89-$I89,$H89)*INDEX(Rates!$C$2:$AP$60,MATCH($B89,Rates!$A$2:$A$60,0),29),Limits!$B$9*Assets!$S89),MIN(Limits!$B$9*Assets!$S89,MAX(0,$F89-SUM($I89:AJ89)))),IF($E89=1,$F89-$I89,$H89)*INDEX(Rates!$C$2:$AP$60,MATCH($B89,Rates!$A$2:$A$60,0),29)))</f>
      </c>
      <c r="AL89" s="2">
        <f>IF($B89="",0,IF($D89=1,IF(30&lt;=$C89,MIN(IF($E89=1,$F89-$I89,$H89)*INDEX(Rates!$C$2:$AP$60,MATCH($B89,Rates!$A$2:$A$60,0),30),Limits!$B$9*Assets!$S89),MIN(Limits!$B$9*Assets!$S89,MAX(0,$F89-SUM($I89:AK89)))),IF($E89=1,$F89-$I89,$H89)*INDEX(Rates!$C$2:$AP$60,MATCH($B89,Rates!$A$2:$A$60,0),30)))</f>
      </c>
      <c r="AM89" s="2">
        <f>IF($B89="",0,IF($D89=1,IF(31&lt;=$C89,MIN(IF($E89=1,$F89-$I89,$H89)*INDEX(Rates!$C$2:$AP$60,MATCH($B89,Rates!$A$2:$A$60,0),31),Limits!$B$9*Assets!$S89),MIN(Limits!$B$9*Assets!$S89,MAX(0,$F89-SUM($I89:AL89)))),IF($E89=1,$F89-$I89,$H89)*INDEX(Rates!$C$2:$AP$60,MATCH($B89,Rates!$A$2:$A$60,0),31)))</f>
      </c>
      <c r="AN89" s="2">
        <f>IF($B89="",0,IF($D89=1,IF(32&lt;=$C89,MIN(IF($E89=1,$F89-$I89,$H89)*INDEX(Rates!$C$2:$AP$60,MATCH($B89,Rates!$A$2:$A$60,0),32),Limits!$B$9*Assets!$S89),MIN(Limits!$B$9*Assets!$S89,MAX(0,$F89-SUM($I89:AM89)))),IF($E89=1,$F89-$I89,$H89)*INDEX(Rates!$C$2:$AP$60,MATCH($B89,Rates!$A$2:$A$60,0),32)))</f>
      </c>
      <c r="AO89" s="2">
        <f>IF($B89="",0,IF($D89=1,IF(33&lt;=$C89,MIN(IF($E89=1,$F89-$I89,$H89)*INDEX(Rates!$C$2:$AP$60,MATCH($B89,Rates!$A$2:$A$60,0),33),Limits!$B$9*Assets!$S89),MIN(Limits!$B$9*Assets!$S89,MAX(0,$F89-SUM($I89:AN89)))),IF($E89=1,$F89-$I89,$H89)*INDEX(Rates!$C$2:$AP$60,MATCH($B89,Rates!$A$2:$A$60,0),33)))</f>
      </c>
      <c r="AP89" s="2">
        <f>IF($B89="",0,IF($D89=1,IF(34&lt;=$C89,MIN(IF($E89=1,$F89-$I89,$H89)*INDEX(Rates!$C$2:$AP$60,MATCH($B89,Rates!$A$2:$A$60,0),34),Limits!$B$9*Assets!$S89),MIN(Limits!$B$9*Assets!$S89,MAX(0,$F89-SUM($I89:AO89)))),IF($E89=1,$F89-$I89,$H89)*INDEX(Rates!$C$2:$AP$60,MATCH($B89,Rates!$A$2:$A$60,0),34)))</f>
      </c>
      <c r="AQ89" s="2">
        <f>IF($B89="",0,IF($D89=1,IF(35&lt;=$C89,MIN(IF($E89=1,$F89-$I89,$H89)*INDEX(Rates!$C$2:$AP$60,MATCH($B89,Rates!$A$2:$A$60,0),35),Limits!$B$9*Assets!$S89),MIN(Limits!$B$9*Assets!$S89,MAX(0,$F89-SUM($I89:AP89)))),IF($E89=1,$F89-$I89,$H89)*INDEX(Rates!$C$2:$AP$60,MATCH($B89,Rates!$A$2:$A$60,0),35)))</f>
      </c>
      <c r="AR89" s="2">
        <f>IF($B89="",0,IF($D89=1,IF(36&lt;=$C89,MIN(IF($E89=1,$F89-$I89,$H89)*INDEX(Rates!$C$2:$AP$60,MATCH($B89,Rates!$A$2:$A$60,0),36),Limits!$B$9*Assets!$S89),MIN(Limits!$B$9*Assets!$S89,MAX(0,$F89-SUM($I89:AQ89)))),IF($E89=1,$F89-$I89,$H89)*INDEX(Rates!$C$2:$AP$60,MATCH($B89,Rates!$A$2:$A$60,0),36)))</f>
      </c>
      <c r="AS89" s="2">
        <f>IF($B89="",0,IF($D89=1,IF(37&lt;=$C89,MIN(IF($E89=1,$F89-$I89,$H89)*INDEX(Rates!$C$2:$AP$60,MATCH($B89,Rates!$A$2:$A$60,0),37),Limits!$B$9*Assets!$S89),MIN(Limits!$B$9*Assets!$S89,MAX(0,$F89-SUM($I89:AR89)))),IF($E89=1,$F89-$I89,$H89)*INDEX(Rates!$C$2:$AP$60,MATCH($B89,Rates!$A$2:$A$60,0),37)))</f>
      </c>
      <c r="AT89" s="2">
        <f>IF($B89="",0,IF($D89=1,IF(38&lt;=$C89,MIN(IF($E89=1,$F89-$I89,$H89)*INDEX(Rates!$C$2:$AP$60,MATCH($B89,Rates!$A$2:$A$60,0),38),Limits!$B$9*Assets!$S89),MIN(Limits!$B$9*Assets!$S89,MAX(0,$F89-SUM($I89:AS89)))),IF($E89=1,$F89-$I89,$H89)*INDEX(Rates!$C$2:$AP$60,MATCH($B89,Rates!$A$2:$A$60,0),38)))</f>
      </c>
      <c r="AU89" s="2">
        <f>IF($B89="",0,IF($D89=1,IF(39&lt;=$C89,MIN(IF($E89=1,$F89-$I89,$H89)*INDEX(Rates!$C$2:$AP$60,MATCH($B89,Rates!$A$2:$A$60,0),39),Limits!$B$9*Assets!$S89),MIN(Limits!$B$9*Assets!$S89,MAX(0,$F89-SUM($I89:AT89)))),IF($E89=1,$F89-$I89,$H89)*INDEX(Rates!$C$2:$AP$60,MATCH($B89,Rates!$A$2:$A$60,0),39)))</f>
      </c>
      <c r="AV89" s="2">
        <f>IF($B89="",0,IF($D89=1,IF(40&lt;=$C89,MIN(IF($E89=1,$F89-$I89,$H89)*INDEX(Rates!$C$2:$AP$60,MATCH($B89,Rates!$A$2:$A$60,0),40),Limits!$B$9*Assets!$S89),MIN(Limits!$B$9*Assets!$S89,MAX(0,$F89-SUM($I89:AU89)))),IF($E89=1,$F89-$I89,$H89)*INDEX(Rates!$C$2:$AP$60,MATCH($B89,Rates!$A$2:$A$60,0),40)))</f>
      </c>
    </row>
    <row r="90" spans="1:48" x14ac:dyDescent="0.25">
      <c r="A90">
        <f>IF(Assets!A90="","",Assets!A90)</f>
      </c>
      <c r="B90">
        <f>Assets!AD90</f>
      </c>
      <c r="C90">
        <f>IF(B90="",0,INDEX(Rates!$B$2:$B$60,MATCH(B90,Rates!$A$2:$A$60,0)))</f>
      </c>
      <c r="D90">
        <f>Assets!X90</f>
      </c>
      <c r="E90">
        <f>IF(AND(D90=1,Assets!J90=1,Assets!K90=0),1,0)</f>
      </c>
      <c r="F90">
        <f>Assets!T90</f>
      </c>
      <c r="G90">
        <f>Assets!AF90+Assets!L90</f>
      </c>
      <c r="H90">
        <f>Assets!M90</f>
      </c>
      <c r="I90" s="2">
        <f>IF($B90="",0,IF($D90=1,IF(1&lt;=$C90,MIN($G90+$H90*INDEX(Rates!$C$2:$AP$60,MATCH($B90,Rates!$A$2:$A$60,0),1),Assets!$Z90),MIN($G90+$H90*INDEX(Rates!$C$2:$AP$60,MATCH($B90,Rates!$A$2:$A$60,0),1),Assets!$Z90)),$G90+$H90*INDEX(Rates!$C$2:$AP$60,MATCH($B90,Rates!$A$2:$A$60,0),1)))</f>
      </c>
      <c r="J90" s="2">
        <f>IF($B90="",0,IF($D90=1,IF(2&lt;=$C90,MIN(IF($E90=1,$F90-$I90,$H90)*INDEX(Rates!$C$2:$AP$60,MATCH($B90,Rates!$A$2:$A$60,0),2),Limits!$B$7*Assets!$S90),MIN(Limits!$B$9*Assets!$S90,MAX(0,$F90-SUM($I90:I90)))),IF($E90=1,$F90-$I90,$H90)*INDEX(Rates!$C$2:$AP$60,MATCH($B90,Rates!$A$2:$A$60,0),2)))</f>
      </c>
      <c r="K90" s="2">
        <f>IF($B90="",0,IF($D90=1,IF(3&lt;=$C90,MIN(IF($E90=1,$F90-$I90,$H90)*INDEX(Rates!$C$2:$AP$60,MATCH($B90,Rates!$A$2:$A$60,0),3),Limits!$B$8*Assets!$S90),MIN(Limits!$B$9*Assets!$S90,MAX(0,$F90-SUM($I90:J90)))),IF($E90=1,$F90-$I90,$H90)*INDEX(Rates!$C$2:$AP$60,MATCH($B90,Rates!$A$2:$A$60,0),3)))</f>
      </c>
      <c r="L90" s="2">
        <f>IF($B90="",0,IF($D90=1,IF(4&lt;=$C90,MIN(IF($E90=1,$F90-$I90,$H90)*INDEX(Rates!$C$2:$AP$60,MATCH($B90,Rates!$A$2:$A$60,0),4),Limits!$B$9*Assets!$S90),MIN(Limits!$B$9*Assets!$S90,MAX(0,$F90-SUM($I90:K90)))),IF($E90=1,$F90-$I90,$H90)*INDEX(Rates!$C$2:$AP$60,MATCH($B90,Rates!$A$2:$A$60,0),4)))</f>
      </c>
      <c r="M90" s="2">
        <f>IF($B90="",0,IF($D90=1,IF(5&lt;=$C90,MIN(IF($E90=1,$F90-$I90,$H90)*INDEX(Rates!$C$2:$AP$60,MATCH($B90,Rates!$A$2:$A$60,0),5),Limits!$B$9*Assets!$S90),MIN(Limits!$B$9*Assets!$S90,MAX(0,$F90-SUM($I90:L90)))),IF($E90=1,$F90-$I90,$H90)*INDEX(Rates!$C$2:$AP$60,MATCH($B90,Rates!$A$2:$A$60,0),5)))</f>
      </c>
      <c r="N90" s="2">
        <f>IF($B90="",0,IF($D90=1,IF(6&lt;=$C90,MIN(IF($E90=1,$F90-$I90,$H90)*INDEX(Rates!$C$2:$AP$60,MATCH($B90,Rates!$A$2:$A$60,0),6),Limits!$B$9*Assets!$S90),MIN(Limits!$B$9*Assets!$S90,MAX(0,$F90-SUM($I90:M90)))),IF($E90=1,$F90-$I90,$H90)*INDEX(Rates!$C$2:$AP$60,MATCH($B90,Rates!$A$2:$A$60,0),6)))</f>
      </c>
      <c r="O90" s="2">
        <f>IF($B90="",0,IF($D90=1,IF(7&lt;=$C90,MIN(IF($E90=1,$F90-$I90,$H90)*INDEX(Rates!$C$2:$AP$60,MATCH($B90,Rates!$A$2:$A$60,0),7),Limits!$B$9*Assets!$S90),MIN(Limits!$B$9*Assets!$S90,MAX(0,$F90-SUM($I90:N90)))),IF($E90=1,$F90-$I90,$H90)*INDEX(Rates!$C$2:$AP$60,MATCH($B90,Rates!$A$2:$A$60,0),7)))</f>
      </c>
      <c r="P90" s="2">
        <f>IF($B90="",0,IF($D90=1,IF(8&lt;=$C90,MIN(IF($E90=1,$F90-$I90,$H90)*INDEX(Rates!$C$2:$AP$60,MATCH($B90,Rates!$A$2:$A$60,0),8),Limits!$B$9*Assets!$S90),MIN(Limits!$B$9*Assets!$S90,MAX(0,$F90-SUM($I90:O90)))),IF($E90=1,$F90-$I90,$H90)*INDEX(Rates!$C$2:$AP$60,MATCH($B90,Rates!$A$2:$A$60,0),8)))</f>
      </c>
      <c r="Q90" s="2">
        <f>IF($B90="",0,IF($D90=1,IF(9&lt;=$C90,MIN(IF($E90=1,$F90-$I90,$H90)*INDEX(Rates!$C$2:$AP$60,MATCH($B90,Rates!$A$2:$A$60,0),9),Limits!$B$9*Assets!$S90),MIN(Limits!$B$9*Assets!$S90,MAX(0,$F90-SUM($I90:P90)))),IF($E90=1,$F90-$I90,$H90)*INDEX(Rates!$C$2:$AP$60,MATCH($B90,Rates!$A$2:$A$60,0),9)))</f>
      </c>
      <c r="R90" s="2">
        <f>IF($B90="",0,IF($D90=1,IF(10&lt;=$C90,MIN(IF($E90=1,$F90-$I90,$H90)*INDEX(Rates!$C$2:$AP$60,MATCH($B90,Rates!$A$2:$A$60,0),10),Limits!$B$9*Assets!$S90),MIN(Limits!$B$9*Assets!$S90,MAX(0,$F90-SUM($I90:Q90)))),IF($E90=1,$F90-$I90,$H90)*INDEX(Rates!$C$2:$AP$60,MATCH($B90,Rates!$A$2:$A$60,0),10)))</f>
      </c>
      <c r="S90" s="2">
        <f>IF($B90="",0,IF($D90=1,IF(11&lt;=$C90,MIN(IF($E90=1,$F90-$I90,$H90)*INDEX(Rates!$C$2:$AP$60,MATCH($B90,Rates!$A$2:$A$60,0),11),Limits!$B$9*Assets!$S90),MIN(Limits!$B$9*Assets!$S90,MAX(0,$F90-SUM($I90:R90)))),IF($E90=1,$F90-$I90,$H90)*INDEX(Rates!$C$2:$AP$60,MATCH($B90,Rates!$A$2:$A$60,0),11)))</f>
      </c>
      <c r="T90" s="2">
        <f>IF($B90="",0,IF($D90=1,IF(12&lt;=$C90,MIN(IF($E90=1,$F90-$I90,$H90)*INDEX(Rates!$C$2:$AP$60,MATCH($B90,Rates!$A$2:$A$60,0),12),Limits!$B$9*Assets!$S90),MIN(Limits!$B$9*Assets!$S90,MAX(0,$F90-SUM($I90:S90)))),IF($E90=1,$F90-$I90,$H90)*INDEX(Rates!$C$2:$AP$60,MATCH($B90,Rates!$A$2:$A$60,0),12)))</f>
      </c>
      <c r="U90" s="2">
        <f>IF($B90="",0,IF($D90=1,IF(13&lt;=$C90,MIN(IF($E90=1,$F90-$I90,$H90)*INDEX(Rates!$C$2:$AP$60,MATCH($B90,Rates!$A$2:$A$60,0),13),Limits!$B$9*Assets!$S90),MIN(Limits!$B$9*Assets!$S90,MAX(0,$F90-SUM($I90:T90)))),IF($E90=1,$F90-$I90,$H90)*INDEX(Rates!$C$2:$AP$60,MATCH($B90,Rates!$A$2:$A$60,0),13)))</f>
      </c>
      <c r="V90" s="2">
        <f>IF($B90="",0,IF($D90=1,IF(14&lt;=$C90,MIN(IF($E90=1,$F90-$I90,$H90)*INDEX(Rates!$C$2:$AP$60,MATCH($B90,Rates!$A$2:$A$60,0),14),Limits!$B$9*Assets!$S90),MIN(Limits!$B$9*Assets!$S90,MAX(0,$F90-SUM($I90:U90)))),IF($E90=1,$F90-$I90,$H90)*INDEX(Rates!$C$2:$AP$60,MATCH($B90,Rates!$A$2:$A$60,0),14)))</f>
      </c>
      <c r="W90" s="2">
        <f>IF($B90="",0,IF($D90=1,IF(15&lt;=$C90,MIN(IF($E90=1,$F90-$I90,$H90)*INDEX(Rates!$C$2:$AP$60,MATCH($B90,Rates!$A$2:$A$60,0),15),Limits!$B$9*Assets!$S90),MIN(Limits!$B$9*Assets!$S90,MAX(0,$F90-SUM($I90:V90)))),IF($E90=1,$F90-$I90,$H90)*INDEX(Rates!$C$2:$AP$60,MATCH($B90,Rates!$A$2:$A$60,0),15)))</f>
      </c>
      <c r="X90" s="2">
        <f>IF($B90="",0,IF($D90=1,IF(16&lt;=$C90,MIN(IF($E90=1,$F90-$I90,$H90)*INDEX(Rates!$C$2:$AP$60,MATCH($B90,Rates!$A$2:$A$60,0),16),Limits!$B$9*Assets!$S90),MIN(Limits!$B$9*Assets!$S90,MAX(0,$F90-SUM($I90:W90)))),IF($E90=1,$F90-$I90,$H90)*INDEX(Rates!$C$2:$AP$60,MATCH($B90,Rates!$A$2:$A$60,0),16)))</f>
      </c>
      <c r="Y90" s="2">
        <f>IF($B90="",0,IF($D90=1,IF(17&lt;=$C90,MIN(IF($E90=1,$F90-$I90,$H90)*INDEX(Rates!$C$2:$AP$60,MATCH($B90,Rates!$A$2:$A$60,0),17),Limits!$B$9*Assets!$S90),MIN(Limits!$B$9*Assets!$S90,MAX(0,$F90-SUM($I90:X90)))),IF($E90=1,$F90-$I90,$H90)*INDEX(Rates!$C$2:$AP$60,MATCH($B90,Rates!$A$2:$A$60,0),17)))</f>
      </c>
      <c r="Z90" s="2">
        <f>IF($B90="",0,IF($D90=1,IF(18&lt;=$C90,MIN(IF($E90=1,$F90-$I90,$H90)*INDEX(Rates!$C$2:$AP$60,MATCH($B90,Rates!$A$2:$A$60,0),18),Limits!$B$9*Assets!$S90),MIN(Limits!$B$9*Assets!$S90,MAX(0,$F90-SUM($I90:Y90)))),IF($E90=1,$F90-$I90,$H90)*INDEX(Rates!$C$2:$AP$60,MATCH($B90,Rates!$A$2:$A$60,0),18)))</f>
      </c>
      <c r="AA90" s="2">
        <f>IF($B90="",0,IF($D90=1,IF(19&lt;=$C90,MIN(IF($E90=1,$F90-$I90,$H90)*INDEX(Rates!$C$2:$AP$60,MATCH($B90,Rates!$A$2:$A$60,0),19),Limits!$B$9*Assets!$S90),MIN(Limits!$B$9*Assets!$S90,MAX(0,$F90-SUM($I90:Z90)))),IF($E90=1,$F90-$I90,$H90)*INDEX(Rates!$C$2:$AP$60,MATCH($B90,Rates!$A$2:$A$60,0),19)))</f>
      </c>
      <c r="AB90" s="2">
        <f>IF($B90="",0,IF($D90=1,IF(20&lt;=$C90,MIN(IF($E90=1,$F90-$I90,$H90)*INDEX(Rates!$C$2:$AP$60,MATCH($B90,Rates!$A$2:$A$60,0),20),Limits!$B$9*Assets!$S90),MIN(Limits!$B$9*Assets!$S90,MAX(0,$F90-SUM($I90:AA90)))),IF($E90=1,$F90-$I90,$H90)*INDEX(Rates!$C$2:$AP$60,MATCH($B90,Rates!$A$2:$A$60,0),20)))</f>
      </c>
      <c r="AC90" s="2">
        <f>IF($B90="",0,IF($D90=1,IF(21&lt;=$C90,MIN(IF($E90=1,$F90-$I90,$H90)*INDEX(Rates!$C$2:$AP$60,MATCH($B90,Rates!$A$2:$A$60,0),21),Limits!$B$9*Assets!$S90),MIN(Limits!$B$9*Assets!$S90,MAX(0,$F90-SUM($I90:AB90)))),IF($E90=1,$F90-$I90,$H90)*INDEX(Rates!$C$2:$AP$60,MATCH($B90,Rates!$A$2:$A$60,0),21)))</f>
      </c>
      <c r="AD90" s="2">
        <f>IF($B90="",0,IF($D90=1,IF(22&lt;=$C90,MIN(IF($E90=1,$F90-$I90,$H90)*INDEX(Rates!$C$2:$AP$60,MATCH($B90,Rates!$A$2:$A$60,0),22),Limits!$B$9*Assets!$S90),MIN(Limits!$B$9*Assets!$S90,MAX(0,$F90-SUM($I90:AC90)))),IF($E90=1,$F90-$I90,$H90)*INDEX(Rates!$C$2:$AP$60,MATCH($B90,Rates!$A$2:$A$60,0),22)))</f>
      </c>
      <c r="AE90" s="2">
        <f>IF($B90="",0,IF($D90=1,IF(23&lt;=$C90,MIN(IF($E90=1,$F90-$I90,$H90)*INDEX(Rates!$C$2:$AP$60,MATCH($B90,Rates!$A$2:$A$60,0),23),Limits!$B$9*Assets!$S90),MIN(Limits!$B$9*Assets!$S90,MAX(0,$F90-SUM($I90:AD90)))),IF($E90=1,$F90-$I90,$H90)*INDEX(Rates!$C$2:$AP$60,MATCH($B90,Rates!$A$2:$A$60,0),23)))</f>
      </c>
      <c r="AF90" s="2">
        <f>IF($B90="",0,IF($D90=1,IF(24&lt;=$C90,MIN(IF($E90=1,$F90-$I90,$H90)*INDEX(Rates!$C$2:$AP$60,MATCH($B90,Rates!$A$2:$A$60,0),24),Limits!$B$9*Assets!$S90),MIN(Limits!$B$9*Assets!$S90,MAX(0,$F90-SUM($I90:AE90)))),IF($E90=1,$F90-$I90,$H90)*INDEX(Rates!$C$2:$AP$60,MATCH($B90,Rates!$A$2:$A$60,0),24)))</f>
      </c>
      <c r="AG90" s="2">
        <f>IF($B90="",0,IF($D90=1,IF(25&lt;=$C90,MIN(IF($E90=1,$F90-$I90,$H90)*INDEX(Rates!$C$2:$AP$60,MATCH($B90,Rates!$A$2:$A$60,0),25),Limits!$B$9*Assets!$S90),MIN(Limits!$B$9*Assets!$S90,MAX(0,$F90-SUM($I90:AF90)))),IF($E90=1,$F90-$I90,$H90)*INDEX(Rates!$C$2:$AP$60,MATCH($B90,Rates!$A$2:$A$60,0),25)))</f>
      </c>
      <c r="AH90" s="2">
        <f>IF($B90="",0,IF($D90=1,IF(26&lt;=$C90,MIN(IF($E90=1,$F90-$I90,$H90)*INDEX(Rates!$C$2:$AP$60,MATCH($B90,Rates!$A$2:$A$60,0),26),Limits!$B$9*Assets!$S90),MIN(Limits!$B$9*Assets!$S90,MAX(0,$F90-SUM($I90:AG90)))),IF($E90=1,$F90-$I90,$H90)*INDEX(Rates!$C$2:$AP$60,MATCH($B90,Rates!$A$2:$A$60,0),26)))</f>
      </c>
      <c r="AI90" s="2">
        <f>IF($B90="",0,IF($D90=1,IF(27&lt;=$C90,MIN(IF($E90=1,$F90-$I90,$H90)*INDEX(Rates!$C$2:$AP$60,MATCH($B90,Rates!$A$2:$A$60,0),27),Limits!$B$9*Assets!$S90),MIN(Limits!$B$9*Assets!$S90,MAX(0,$F90-SUM($I90:AH90)))),IF($E90=1,$F90-$I90,$H90)*INDEX(Rates!$C$2:$AP$60,MATCH($B90,Rates!$A$2:$A$60,0),27)))</f>
      </c>
      <c r="AJ90" s="2">
        <f>IF($B90="",0,IF($D90=1,IF(28&lt;=$C90,MIN(IF($E90=1,$F90-$I90,$H90)*INDEX(Rates!$C$2:$AP$60,MATCH($B90,Rates!$A$2:$A$60,0),28),Limits!$B$9*Assets!$S90),MIN(Limits!$B$9*Assets!$S90,MAX(0,$F90-SUM($I90:AI90)))),IF($E90=1,$F90-$I90,$H90)*INDEX(Rates!$C$2:$AP$60,MATCH($B90,Rates!$A$2:$A$60,0),28)))</f>
      </c>
      <c r="AK90" s="2">
        <f>IF($B90="",0,IF($D90=1,IF(29&lt;=$C90,MIN(IF($E90=1,$F90-$I90,$H90)*INDEX(Rates!$C$2:$AP$60,MATCH($B90,Rates!$A$2:$A$60,0),29),Limits!$B$9*Assets!$S90),MIN(Limits!$B$9*Assets!$S90,MAX(0,$F90-SUM($I90:AJ90)))),IF($E90=1,$F90-$I90,$H90)*INDEX(Rates!$C$2:$AP$60,MATCH($B90,Rates!$A$2:$A$60,0),29)))</f>
      </c>
      <c r="AL90" s="2">
        <f>IF($B90="",0,IF($D90=1,IF(30&lt;=$C90,MIN(IF($E90=1,$F90-$I90,$H90)*INDEX(Rates!$C$2:$AP$60,MATCH($B90,Rates!$A$2:$A$60,0),30),Limits!$B$9*Assets!$S90),MIN(Limits!$B$9*Assets!$S90,MAX(0,$F90-SUM($I90:AK90)))),IF($E90=1,$F90-$I90,$H90)*INDEX(Rates!$C$2:$AP$60,MATCH($B90,Rates!$A$2:$A$60,0),30)))</f>
      </c>
      <c r="AM90" s="2">
        <f>IF($B90="",0,IF($D90=1,IF(31&lt;=$C90,MIN(IF($E90=1,$F90-$I90,$H90)*INDEX(Rates!$C$2:$AP$60,MATCH($B90,Rates!$A$2:$A$60,0),31),Limits!$B$9*Assets!$S90),MIN(Limits!$B$9*Assets!$S90,MAX(0,$F90-SUM($I90:AL90)))),IF($E90=1,$F90-$I90,$H90)*INDEX(Rates!$C$2:$AP$60,MATCH($B90,Rates!$A$2:$A$60,0),31)))</f>
      </c>
      <c r="AN90" s="2">
        <f>IF($B90="",0,IF($D90=1,IF(32&lt;=$C90,MIN(IF($E90=1,$F90-$I90,$H90)*INDEX(Rates!$C$2:$AP$60,MATCH($B90,Rates!$A$2:$A$60,0),32),Limits!$B$9*Assets!$S90),MIN(Limits!$B$9*Assets!$S90,MAX(0,$F90-SUM($I90:AM90)))),IF($E90=1,$F90-$I90,$H90)*INDEX(Rates!$C$2:$AP$60,MATCH($B90,Rates!$A$2:$A$60,0),32)))</f>
      </c>
      <c r="AO90" s="2">
        <f>IF($B90="",0,IF($D90=1,IF(33&lt;=$C90,MIN(IF($E90=1,$F90-$I90,$H90)*INDEX(Rates!$C$2:$AP$60,MATCH($B90,Rates!$A$2:$A$60,0),33),Limits!$B$9*Assets!$S90),MIN(Limits!$B$9*Assets!$S90,MAX(0,$F90-SUM($I90:AN90)))),IF($E90=1,$F90-$I90,$H90)*INDEX(Rates!$C$2:$AP$60,MATCH($B90,Rates!$A$2:$A$60,0),33)))</f>
      </c>
      <c r="AP90" s="2">
        <f>IF($B90="",0,IF($D90=1,IF(34&lt;=$C90,MIN(IF($E90=1,$F90-$I90,$H90)*INDEX(Rates!$C$2:$AP$60,MATCH($B90,Rates!$A$2:$A$60,0),34),Limits!$B$9*Assets!$S90),MIN(Limits!$B$9*Assets!$S90,MAX(0,$F90-SUM($I90:AO90)))),IF($E90=1,$F90-$I90,$H90)*INDEX(Rates!$C$2:$AP$60,MATCH($B90,Rates!$A$2:$A$60,0),34)))</f>
      </c>
      <c r="AQ90" s="2">
        <f>IF($B90="",0,IF($D90=1,IF(35&lt;=$C90,MIN(IF($E90=1,$F90-$I90,$H90)*INDEX(Rates!$C$2:$AP$60,MATCH($B90,Rates!$A$2:$A$60,0),35),Limits!$B$9*Assets!$S90),MIN(Limits!$B$9*Assets!$S90,MAX(0,$F90-SUM($I90:AP90)))),IF($E90=1,$F90-$I90,$H90)*INDEX(Rates!$C$2:$AP$60,MATCH($B90,Rates!$A$2:$A$60,0),35)))</f>
      </c>
      <c r="AR90" s="2">
        <f>IF($B90="",0,IF($D90=1,IF(36&lt;=$C90,MIN(IF($E90=1,$F90-$I90,$H90)*INDEX(Rates!$C$2:$AP$60,MATCH($B90,Rates!$A$2:$A$60,0),36),Limits!$B$9*Assets!$S90),MIN(Limits!$B$9*Assets!$S90,MAX(0,$F90-SUM($I90:AQ90)))),IF($E90=1,$F90-$I90,$H90)*INDEX(Rates!$C$2:$AP$60,MATCH($B90,Rates!$A$2:$A$60,0),36)))</f>
      </c>
      <c r="AS90" s="2">
        <f>IF($B90="",0,IF($D90=1,IF(37&lt;=$C90,MIN(IF($E90=1,$F90-$I90,$H90)*INDEX(Rates!$C$2:$AP$60,MATCH($B90,Rates!$A$2:$A$60,0),37),Limits!$B$9*Assets!$S90),MIN(Limits!$B$9*Assets!$S90,MAX(0,$F90-SUM($I90:AR90)))),IF($E90=1,$F90-$I90,$H90)*INDEX(Rates!$C$2:$AP$60,MATCH($B90,Rates!$A$2:$A$60,0),37)))</f>
      </c>
      <c r="AT90" s="2">
        <f>IF($B90="",0,IF($D90=1,IF(38&lt;=$C90,MIN(IF($E90=1,$F90-$I90,$H90)*INDEX(Rates!$C$2:$AP$60,MATCH($B90,Rates!$A$2:$A$60,0),38),Limits!$B$9*Assets!$S90),MIN(Limits!$B$9*Assets!$S90,MAX(0,$F90-SUM($I90:AS90)))),IF($E90=1,$F90-$I90,$H90)*INDEX(Rates!$C$2:$AP$60,MATCH($B90,Rates!$A$2:$A$60,0),38)))</f>
      </c>
      <c r="AU90" s="2">
        <f>IF($B90="",0,IF($D90=1,IF(39&lt;=$C90,MIN(IF($E90=1,$F90-$I90,$H90)*INDEX(Rates!$C$2:$AP$60,MATCH($B90,Rates!$A$2:$A$60,0),39),Limits!$B$9*Assets!$S90),MIN(Limits!$B$9*Assets!$S90,MAX(0,$F90-SUM($I90:AT90)))),IF($E90=1,$F90-$I90,$H90)*INDEX(Rates!$C$2:$AP$60,MATCH($B90,Rates!$A$2:$A$60,0),39)))</f>
      </c>
      <c r="AV90" s="2">
        <f>IF($B90="",0,IF($D90=1,IF(40&lt;=$C90,MIN(IF($E90=1,$F90-$I90,$H90)*INDEX(Rates!$C$2:$AP$60,MATCH($B90,Rates!$A$2:$A$60,0),40),Limits!$B$9*Assets!$S90),MIN(Limits!$B$9*Assets!$S90,MAX(0,$F90-SUM($I90:AU90)))),IF($E90=1,$F90-$I90,$H90)*INDEX(Rates!$C$2:$AP$60,MATCH($B90,Rates!$A$2:$A$60,0),40)))</f>
      </c>
    </row>
    <row r="91" spans="1:48" x14ac:dyDescent="0.25">
      <c r="A91">
        <f>IF(Assets!A91="","",Assets!A91)</f>
      </c>
      <c r="B91">
        <f>Assets!AD91</f>
      </c>
      <c r="C91">
        <f>IF(B91="",0,INDEX(Rates!$B$2:$B$60,MATCH(B91,Rates!$A$2:$A$60,0)))</f>
      </c>
      <c r="D91">
        <f>Assets!X91</f>
      </c>
      <c r="E91">
        <f>IF(AND(D91=1,Assets!J91=1,Assets!K91=0),1,0)</f>
      </c>
      <c r="F91">
        <f>Assets!T91</f>
      </c>
      <c r="G91">
        <f>Assets!AF91+Assets!L91</f>
      </c>
      <c r="H91">
        <f>Assets!M91</f>
      </c>
      <c r="I91" s="2">
        <f>IF($B91="",0,IF($D91=1,IF(1&lt;=$C91,MIN($G91+$H91*INDEX(Rates!$C$2:$AP$60,MATCH($B91,Rates!$A$2:$A$60,0),1),Assets!$Z91),MIN($G91+$H91*INDEX(Rates!$C$2:$AP$60,MATCH($B91,Rates!$A$2:$A$60,0),1),Assets!$Z91)),$G91+$H91*INDEX(Rates!$C$2:$AP$60,MATCH($B91,Rates!$A$2:$A$60,0),1)))</f>
      </c>
      <c r="J91" s="2">
        <f>IF($B91="",0,IF($D91=1,IF(2&lt;=$C91,MIN(IF($E91=1,$F91-$I91,$H91)*INDEX(Rates!$C$2:$AP$60,MATCH($B91,Rates!$A$2:$A$60,0),2),Limits!$B$7*Assets!$S91),MIN(Limits!$B$9*Assets!$S91,MAX(0,$F91-SUM($I91:I91)))),IF($E91=1,$F91-$I91,$H91)*INDEX(Rates!$C$2:$AP$60,MATCH($B91,Rates!$A$2:$A$60,0),2)))</f>
      </c>
      <c r="K91" s="2">
        <f>IF($B91="",0,IF($D91=1,IF(3&lt;=$C91,MIN(IF($E91=1,$F91-$I91,$H91)*INDEX(Rates!$C$2:$AP$60,MATCH($B91,Rates!$A$2:$A$60,0),3),Limits!$B$8*Assets!$S91),MIN(Limits!$B$9*Assets!$S91,MAX(0,$F91-SUM($I91:J91)))),IF($E91=1,$F91-$I91,$H91)*INDEX(Rates!$C$2:$AP$60,MATCH($B91,Rates!$A$2:$A$60,0),3)))</f>
      </c>
      <c r="L91" s="2">
        <f>IF($B91="",0,IF($D91=1,IF(4&lt;=$C91,MIN(IF($E91=1,$F91-$I91,$H91)*INDEX(Rates!$C$2:$AP$60,MATCH($B91,Rates!$A$2:$A$60,0),4),Limits!$B$9*Assets!$S91),MIN(Limits!$B$9*Assets!$S91,MAX(0,$F91-SUM($I91:K91)))),IF($E91=1,$F91-$I91,$H91)*INDEX(Rates!$C$2:$AP$60,MATCH($B91,Rates!$A$2:$A$60,0),4)))</f>
      </c>
      <c r="M91" s="2">
        <f>IF($B91="",0,IF($D91=1,IF(5&lt;=$C91,MIN(IF($E91=1,$F91-$I91,$H91)*INDEX(Rates!$C$2:$AP$60,MATCH($B91,Rates!$A$2:$A$60,0),5),Limits!$B$9*Assets!$S91),MIN(Limits!$B$9*Assets!$S91,MAX(0,$F91-SUM($I91:L91)))),IF($E91=1,$F91-$I91,$H91)*INDEX(Rates!$C$2:$AP$60,MATCH($B91,Rates!$A$2:$A$60,0),5)))</f>
      </c>
      <c r="N91" s="2">
        <f>IF($B91="",0,IF($D91=1,IF(6&lt;=$C91,MIN(IF($E91=1,$F91-$I91,$H91)*INDEX(Rates!$C$2:$AP$60,MATCH($B91,Rates!$A$2:$A$60,0),6),Limits!$B$9*Assets!$S91),MIN(Limits!$B$9*Assets!$S91,MAX(0,$F91-SUM($I91:M91)))),IF($E91=1,$F91-$I91,$H91)*INDEX(Rates!$C$2:$AP$60,MATCH($B91,Rates!$A$2:$A$60,0),6)))</f>
      </c>
      <c r="O91" s="2">
        <f>IF($B91="",0,IF($D91=1,IF(7&lt;=$C91,MIN(IF($E91=1,$F91-$I91,$H91)*INDEX(Rates!$C$2:$AP$60,MATCH($B91,Rates!$A$2:$A$60,0),7),Limits!$B$9*Assets!$S91),MIN(Limits!$B$9*Assets!$S91,MAX(0,$F91-SUM($I91:N91)))),IF($E91=1,$F91-$I91,$H91)*INDEX(Rates!$C$2:$AP$60,MATCH($B91,Rates!$A$2:$A$60,0),7)))</f>
      </c>
      <c r="P91" s="2">
        <f>IF($B91="",0,IF($D91=1,IF(8&lt;=$C91,MIN(IF($E91=1,$F91-$I91,$H91)*INDEX(Rates!$C$2:$AP$60,MATCH($B91,Rates!$A$2:$A$60,0),8),Limits!$B$9*Assets!$S91),MIN(Limits!$B$9*Assets!$S91,MAX(0,$F91-SUM($I91:O91)))),IF($E91=1,$F91-$I91,$H91)*INDEX(Rates!$C$2:$AP$60,MATCH($B91,Rates!$A$2:$A$60,0),8)))</f>
      </c>
      <c r="Q91" s="2">
        <f>IF($B91="",0,IF($D91=1,IF(9&lt;=$C91,MIN(IF($E91=1,$F91-$I91,$H91)*INDEX(Rates!$C$2:$AP$60,MATCH($B91,Rates!$A$2:$A$60,0),9),Limits!$B$9*Assets!$S91),MIN(Limits!$B$9*Assets!$S91,MAX(0,$F91-SUM($I91:P91)))),IF($E91=1,$F91-$I91,$H91)*INDEX(Rates!$C$2:$AP$60,MATCH($B91,Rates!$A$2:$A$60,0),9)))</f>
      </c>
      <c r="R91" s="2">
        <f>IF($B91="",0,IF($D91=1,IF(10&lt;=$C91,MIN(IF($E91=1,$F91-$I91,$H91)*INDEX(Rates!$C$2:$AP$60,MATCH($B91,Rates!$A$2:$A$60,0),10),Limits!$B$9*Assets!$S91),MIN(Limits!$B$9*Assets!$S91,MAX(0,$F91-SUM($I91:Q91)))),IF($E91=1,$F91-$I91,$H91)*INDEX(Rates!$C$2:$AP$60,MATCH($B91,Rates!$A$2:$A$60,0),10)))</f>
      </c>
      <c r="S91" s="2">
        <f>IF($B91="",0,IF($D91=1,IF(11&lt;=$C91,MIN(IF($E91=1,$F91-$I91,$H91)*INDEX(Rates!$C$2:$AP$60,MATCH($B91,Rates!$A$2:$A$60,0),11),Limits!$B$9*Assets!$S91),MIN(Limits!$B$9*Assets!$S91,MAX(0,$F91-SUM($I91:R91)))),IF($E91=1,$F91-$I91,$H91)*INDEX(Rates!$C$2:$AP$60,MATCH($B91,Rates!$A$2:$A$60,0),11)))</f>
      </c>
      <c r="T91" s="2">
        <f>IF($B91="",0,IF($D91=1,IF(12&lt;=$C91,MIN(IF($E91=1,$F91-$I91,$H91)*INDEX(Rates!$C$2:$AP$60,MATCH($B91,Rates!$A$2:$A$60,0),12),Limits!$B$9*Assets!$S91),MIN(Limits!$B$9*Assets!$S91,MAX(0,$F91-SUM($I91:S91)))),IF($E91=1,$F91-$I91,$H91)*INDEX(Rates!$C$2:$AP$60,MATCH($B91,Rates!$A$2:$A$60,0),12)))</f>
      </c>
      <c r="U91" s="2">
        <f>IF($B91="",0,IF($D91=1,IF(13&lt;=$C91,MIN(IF($E91=1,$F91-$I91,$H91)*INDEX(Rates!$C$2:$AP$60,MATCH($B91,Rates!$A$2:$A$60,0),13),Limits!$B$9*Assets!$S91),MIN(Limits!$B$9*Assets!$S91,MAX(0,$F91-SUM($I91:T91)))),IF($E91=1,$F91-$I91,$H91)*INDEX(Rates!$C$2:$AP$60,MATCH($B91,Rates!$A$2:$A$60,0),13)))</f>
      </c>
      <c r="V91" s="2">
        <f>IF($B91="",0,IF($D91=1,IF(14&lt;=$C91,MIN(IF($E91=1,$F91-$I91,$H91)*INDEX(Rates!$C$2:$AP$60,MATCH($B91,Rates!$A$2:$A$60,0),14),Limits!$B$9*Assets!$S91),MIN(Limits!$B$9*Assets!$S91,MAX(0,$F91-SUM($I91:U91)))),IF($E91=1,$F91-$I91,$H91)*INDEX(Rates!$C$2:$AP$60,MATCH($B91,Rates!$A$2:$A$60,0),14)))</f>
      </c>
      <c r="W91" s="2">
        <f>IF($B91="",0,IF($D91=1,IF(15&lt;=$C91,MIN(IF($E91=1,$F91-$I91,$H91)*INDEX(Rates!$C$2:$AP$60,MATCH($B91,Rates!$A$2:$A$60,0),15),Limits!$B$9*Assets!$S91),MIN(Limits!$B$9*Assets!$S91,MAX(0,$F91-SUM($I91:V91)))),IF($E91=1,$F91-$I91,$H91)*INDEX(Rates!$C$2:$AP$60,MATCH($B91,Rates!$A$2:$A$60,0),15)))</f>
      </c>
      <c r="X91" s="2">
        <f>IF($B91="",0,IF($D91=1,IF(16&lt;=$C91,MIN(IF($E91=1,$F91-$I91,$H91)*INDEX(Rates!$C$2:$AP$60,MATCH($B91,Rates!$A$2:$A$60,0),16),Limits!$B$9*Assets!$S91),MIN(Limits!$B$9*Assets!$S91,MAX(0,$F91-SUM($I91:W91)))),IF($E91=1,$F91-$I91,$H91)*INDEX(Rates!$C$2:$AP$60,MATCH($B91,Rates!$A$2:$A$60,0),16)))</f>
      </c>
      <c r="Y91" s="2">
        <f>IF($B91="",0,IF($D91=1,IF(17&lt;=$C91,MIN(IF($E91=1,$F91-$I91,$H91)*INDEX(Rates!$C$2:$AP$60,MATCH($B91,Rates!$A$2:$A$60,0),17),Limits!$B$9*Assets!$S91),MIN(Limits!$B$9*Assets!$S91,MAX(0,$F91-SUM($I91:X91)))),IF($E91=1,$F91-$I91,$H91)*INDEX(Rates!$C$2:$AP$60,MATCH($B91,Rates!$A$2:$A$60,0),17)))</f>
      </c>
      <c r="Z91" s="2">
        <f>IF($B91="",0,IF($D91=1,IF(18&lt;=$C91,MIN(IF($E91=1,$F91-$I91,$H91)*INDEX(Rates!$C$2:$AP$60,MATCH($B91,Rates!$A$2:$A$60,0),18),Limits!$B$9*Assets!$S91),MIN(Limits!$B$9*Assets!$S91,MAX(0,$F91-SUM($I91:Y91)))),IF($E91=1,$F91-$I91,$H91)*INDEX(Rates!$C$2:$AP$60,MATCH($B91,Rates!$A$2:$A$60,0),18)))</f>
      </c>
      <c r="AA91" s="2">
        <f>IF($B91="",0,IF($D91=1,IF(19&lt;=$C91,MIN(IF($E91=1,$F91-$I91,$H91)*INDEX(Rates!$C$2:$AP$60,MATCH($B91,Rates!$A$2:$A$60,0),19),Limits!$B$9*Assets!$S91),MIN(Limits!$B$9*Assets!$S91,MAX(0,$F91-SUM($I91:Z91)))),IF($E91=1,$F91-$I91,$H91)*INDEX(Rates!$C$2:$AP$60,MATCH($B91,Rates!$A$2:$A$60,0),19)))</f>
      </c>
      <c r="AB91" s="2">
        <f>IF($B91="",0,IF($D91=1,IF(20&lt;=$C91,MIN(IF($E91=1,$F91-$I91,$H91)*INDEX(Rates!$C$2:$AP$60,MATCH($B91,Rates!$A$2:$A$60,0),20),Limits!$B$9*Assets!$S91),MIN(Limits!$B$9*Assets!$S91,MAX(0,$F91-SUM($I91:AA91)))),IF($E91=1,$F91-$I91,$H91)*INDEX(Rates!$C$2:$AP$60,MATCH($B91,Rates!$A$2:$A$60,0),20)))</f>
      </c>
      <c r="AC91" s="2">
        <f>IF($B91="",0,IF($D91=1,IF(21&lt;=$C91,MIN(IF($E91=1,$F91-$I91,$H91)*INDEX(Rates!$C$2:$AP$60,MATCH($B91,Rates!$A$2:$A$60,0),21),Limits!$B$9*Assets!$S91),MIN(Limits!$B$9*Assets!$S91,MAX(0,$F91-SUM($I91:AB91)))),IF($E91=1,$F91-$I91,$H91)*INDEX(Rates!$C$2:$AP$60,MATCH($B91,Rates!$A$2:$A$60,0),21)))</f>
      </c>
      <c r="AD91" s="2">
        <f>IF($B91="",0,IF($D91=1,IF(22&lt;=$C91,MIN(IF($E91=1,$F91-$I91,$H91)*INDEX(Rates!$C$2:$AP$60,MATCH($B91,Rates!$A$2:$A$60,0),22),Limits!$B$9*Assets!$S91),MIN(Limits!$B$9*Assets!$S91,MAX(0,$F91-SUM($I91:AC91)))),IF($E91=1,$F91-$I91,$H91)*INDEX(Rates!$C$2:$AP$60,MATCH($B91,Rates!$A$2:$A$60,0),22)))</f>
      </c>
      <c r="AE91" s="2">
        <f>IF($B91="",0,IF($D91=1,IF(23&lt;=$C91,MIN(IF($E91=1,$F91-$I91,$H91)*INDEX(Rates!$C$2:$AP$60,MATCH($B91,Rates!$A$2:$A$60,0),23),Limits!$B$9*Assets!$S91),MIN(Limits!$B$9*Assets!$S91,MAX(0,$F91-SUM($I91:AD91)))),IF($E91=1,$F91-$I91,$H91)*INDEX(Rates!$C$2:$AP$60,MATCH($B91,Rates!$A$2:$A$60,0),23)))</f>
      </c>
      <c r="AF91" s="2">
        <f>IF($B91="",0,IF($D91=1,IF(24&lt;=$C91,MIN(IF($E91=1,$F91-$I91,$H91)*INDEX(Rates!$C$2:$AP$60,MATCH($B91,Rates!$A$2:$A$60,0),24),Limits!$B$9*Assets!$S91),MIN(Limits!$B$9*Assets!$S91,MAX(0,$F91-SUM($I91:AE91)))),IF($E91=1,$F91-$I91,$H91)*INDEX(Rates!$C$2:$AP$60,MATCH($B91,Rates!$A$2:$A$60,0),24)))</f>
      </c>
      <c r="AG91" s="2">
        <f>IF($B91="",0,IF($D91=1,IF(25&lt;=$C91,MIN(IF($E91=1,$F91-$I91,$H91)*INDEX(Rates!$C$2:$AP$60,MATCH($B91,Rates!$A$2:$A$60,0),25),Limits!$B$9*Assets!$S91),MIN(Limits!$B$9*Assets!$S91,MAX(0,$F91-SUM($I91:AF91)))),IF($E91=1,$F91-$I91,$H91)*INDEX(Rates!$C$2:$AP$60,MATCH($B91,Rates!$A$2:$A$60,0),25)))</f>
      </c>
      <c r="AH91" s="2">
        <f>IF($B91="",0,IF($D91=1,IF(26&lt;=$C91,MIN(IF($E91=1,$F91-$I91,$H91)*INDEX(Rates!$C$2:$AP$60,MATCH($B91,Rates!$A$2:$A$60,0),26),Limits!$B$9*Assets!$S91),MIN(Limits!$B$9*Assets!$S91,MAX(0,$F91-SUM($I91:AG91)))),IF($E91=1,$F91-$I91,$H91)*INDEX(Rates!$C$2:$AP$60,MATCH($B91,Rates!$A$2:$A$60,0),26)))</f>
      </c>
      <c r="AI91" s="2">
        <f>IF($B91="",0,IF($D91=1,IF(27&lt;=$C91,MIN(IF($E91=1,$F91-$I91,$H91)*INDEX(Rates!$C$2:$AP$60,MATCH($B91,Rates!$A$2:$A$60,0),27),Limits!$B$9*Assets!$S91),MIN(Limits!$B$9*Assets!$S91,MAX(0,$F91-SUM($I91:AH91)))),IF($E91=1,$F91-$I91,$H91)*INDEX(Rates!$C$2:$AP$60,MATCH($B91,Rates!$A$2:$A$60,0),27)))</f>
      </c>
      <c r="AJ91" s="2">
        <f>IF($B91="",0,IF($D91=1,IF(28&lt;=$C91,MIN(IF($E91=1,$F91-$I91,$H91)*INDEX(Rates!$C$2:$AP$60,MATCH($B91,Rates!$A$2:$A$60,0),28),Limits!$B$9*Assets!$S91),MIN(Limits!$B$9*Assets!$S91,MAX(0,$F91-SUM($I91:AI91)))),IF($E91=1,$F91-$I91,$H91)*INDEX(Rates!$C$2:$AP$60,MATCH($B91,Rates!$A$2:$A$60,0),28)))</f>
      </c>
      <c r="AK91" s="2">
        <f>IF($B91="",0,IF($D91=1,IF(29&lt;=$C91,MIN(IF($E91=1,$F91-$I91,$H91)*INDEX(Rates!$C$2:$AP$60,MATCH($B91,Rates!$A$2:$A$60,0),29),Limits!$B$9*Assets!$S91),MIN(Limits!$B$9*Assets!$S91,MAX(0,$F91-SUM($I91:AJ91)))),IF($E91=1,$F91-$I91,$H91)*INDEX(Rates!$C$2:$AP$60,MATCH($B91,Rates!$A$2:$A$60,0),29)))</f>
      </c>
      <c r="AL91" s="2">
        <f>IF($B91="",0,IF($D91=1,IF(30&lt;=$C91,MIN(IF($E91=1,$F91-$I91,$H91)*INDEX(Rates!$C$2:$AP$60,MATCH($B91,Rates!$A$2:$A$60,0),30),Limits!$B$9*Assets!$S91),MIN(Limits!$B$9*Assets!$S91,MAX(0,$F91-SUM($I91:AK91)))),IF($E91=1,$F91-$I91,$H91)*INDEX(Rates!$C$2:$AP$60,MATCH($B91,Rates!$A$2:$A$60,0),30)))</f>
      </c>
      <c r="AM91" s="2">
        <f>IF($B91="",0,IF($D91=1,IF(31&lt;=$C91,MIN(IF($E91=1,$F91-$I91,$H91)*INDEX(Rates!$C$2:$AP$60,MATCH($B91,Rates!$A$2:$A$60,0),31),Limits!$B$9*Assets!$S91),MIN(Limits!$B$9*Assets!$S91,MAX(0,$F91-SUM($I91:AL91)))),IF($E91=1,$F91-$I91,$H91)*INDEX(Rates!$C$2:$AP$60,MATCH($B91,Rates!$A$2:$A$60,0),31)))</f>
      </c>
      <c r="AN91" s="2">
        <f>IF($B91="",0,IF($D91=1,IF(32&lt;=$C91,MIN(IF($E91=1,$F91-$I91,$H91)*INDEX(Rates!$C$2:$AP$60,MATCH($B91,Rates!$A$2:$A$60,0),32),Limits!$B$9*Assets!$S91),MIN(Limits!$B$9*Assets!$S91,MAX(0,$F91-SUM($I91:AM91)))),IF($E91=1,$F91-$I91,$H91)*INDEX(Rates!$C$2:$AP$60,MATCH($B91,Rates!$A$2:$A$60,0),32)))</f>
      </c>
      <c r="AO91" s="2">
        <f>IF($B91="",0,IF($D91=1,IF(33&lt;=$C91,MIN(IF($E91=1,$F91-$I91,$H91)*INDEX(Rates!$C$2:$AP$60,MATCH($B91,Rates!$A$2:$A$60,0),33),Limits!$B$9*Assets!$S91),MIN(Limits!$B$9*Assets!$S91,MAX(0,$F91-SUM($I91:AN91)))),IF($E91=1,$F91-$I91,$H91)*INDEX(Rates!$C$2:$AP$60,MATCH($B91,Rates!$A$2:$A$60,0),33)))</f>
      </c>
      <c r="AP91" s="2">
        <f>IF($B91="",0,IF($D91=1,IF(34&lt;=$C91,MIN(IF($E91=1,$F91-$I91,$H91)*INDEX(Rates!$C$2:$AP$60,MATCH($B91,Rates!$A$2:$A$60,0),34),Limits!$B$9*Assets!$S91),MIN(Limits!$B$9*Assets!$S91,MAX(0,$F91-SUM($I91:AO91)))),IF($E91=1,$F91-$I91,$H91)*INDEX(Rates!$C$2:$AP$60,MATCH($B91,Rates!$A$2:$A$60,0),34)))</f>
      </c>
      <c r="AQ91" s="2">
        <f>IF($B91="",0,IF($D91=1,IF(35&lt;=$C91,MIN(IF($E91=1,$F91-$I91,$H91)*INDEX(Rates!$C$2:$AP$60,MATCH($B91,Rates!$A$2:$A$60,0),35),Limits!$B$9*Assets!$S91),MIN(Limits!$B$9*Assets!$S91,MAX(0,$F91-SUM($I91:AP91)))),IF($E91=1,$F91-$I91,$H91)*INDEX(Rates!$C$2:$AP$60,MATCH($B91,Rates!$A$2:$A$60,0),35)))</f>
      </c>
      <c r="AR91" s="2">
        <f>IF($B91="",0,IF($D91=1,IF(36&lt;=$C91,MIN(IF($E91=1,$F91-$I91,$H91)*INDEX(Rates!$C$2:$AP$60,MATCH($B91,Rates!$A$2:$A$60,0),36),Limits!$B$9*Assets!$S91),MIN(Limits!$B$9*Assets!$S91,MAX(0,$F91-SUM($I91:AQ91)))),IF($E91=1,$F91-$I91,$H91)*INDEX(Rates!$C$2:$AP$60,MATCH($B91,Rates!$A$2:$A$60,0),36)))</f>
      </c>
      <c r="AS91" s="2">
        <f>IF($B91="",0,IF($D91=1,IF(37&lt;=$C91,MIN(IF($E91=1,$F91-$I91,$H91)*INDEX(Rates!$C$2:$AP$60,MATCH($B91,Rates!$A$2:$A$60,0),37),Limits!$B$9*Assets!$S91),MIN(Limits!$B$9*Assets!$S91,MAX(0,$F91-SUM($I91:AR91)))),IF($E91=1,$F91-$I91,$H91)*INDEX(Rates!$C$2:$AP$60,MATCH($B91,Rates!$A$2:$A$60,0),37)))</f>
      </c>
      <c r="AT91" s="2">
        <f>IF($B91="",0,IF($D91=1,IF(38&lt;=$C91,MIN(IF($E91=1,$F91-$I91,$H91)*INDEX(Rates!$C$2:$AP$60,MATCH($B91,Rates!$A$2:$A$60,0),38),Limits!$B$9*Assets!$S91),MIN(Limits!$B$9*Assets!$S91,MAX(0,$F91-SUM($I91:AS91)))),IF($E91=1,$F91-$I91,$H91)*INDEX(Rates!$C$2:$AP$60,MATCH($B91,Rates!$A$2:$A$60,0),38)))</f>
      </c>
      <c r="AU91" s="2">
        <f>IF($B91="",0,IF($D91=1,IF(39&lt;=$C91,MIN(IF($E91=1,$F91-$I91,$H91)*INDEX(Rates!$C$2:$AP$60,MATCH($B91,Rates!$A$2:$A$60,0),39),Limits!$B$9*Assets!$S91),MIN(Limits!$B$9*Assets!$S91,MAX(0,$F91-SUM($I91:AT91)))),IF($E91=1,$F91-$I91,$H91)*INDEX(Rates!$C$2:$AP$60,MATCH($B91,Rates!$A$2:$A$60,0),39)))</f>
      </c>
      <c r="AV91" s="2">
        <f>IF($B91="",0,IF($D91=1,IF(40&lt;=$C91,MIN(IF($E91=1,$F91-$I91,$H91)*INDEX(Rates!$C$2:$AP$60,MATCH($B91,Rates!$A$2:$A$60,0),40),Limits!$B$9*Assets!$S91),MIN(Limits!$B$9*Assets!$S91,MAX(0,$F91-SUM($I91:AU91)))),IF($E91=1,$F91-$I91,$H91)*INDEX(Rates!$C$2:$AP$60,MATCH($B91,Rates!$A$2:$A$60,0),40)))</f>
      </c>
    </row>
    <row r="92" spans="1:48" x14ac:dyDescent="0.25">
      <c r="A92">
        <f>IF(Assets!A92="","",Assets!A92)</f>
      </c>
      <c r="B92">
        <f>Assets!AD92</f>
      </c>
      <c r="C92">
        <f>IF(B92="",0,INDEX(Rates!$B$2:$B$60,MATCH(B92,Rates!$A$2:$A$60,0)))</f>
      </c>
      <c r="D92">
        <f>Assets!X92</f>
      </c>
      <c r="E92">
        <f>IF(AND(D92=1,Assets!J92=1,Assets!K92=0),1,0)</f>
      </c>
      <c r="F92">
        <f>Assets!T92</f>
      </c>
      <c r="G92">
        <f>Assets!AF92+Assets!L92</f>
      </c>
      <c r="H92">
        <f>Assets!M92</f>
      </c>
      <c r="I92" s="2">
        <f>IF($B92="",0,IF($D92=1,IF(1&lt;=$C92,MIN($G92+$H92*INDEX(Rates!$C$2:$AP$60,MATCH($B92,Rates!$A$2:$A$60,0),1),Assets!$Z92),MIN($G92+$H92*INDEX(Rates!$C$2:$AP$60,MATCH($B92,Rates!$A$2:$A$60,0),1),Assets!$Z92)),$G92+$H92*INDEX(Rates!$C$2:$AP$60,MATCH($B92,Rates!$A$2:$A$60,0),1)))</f>
      </c>
      <c r="J92" s="2">
        <f>IF($B92="",0,IF($D92=1,IF(2&lt;=$C92,MIN(IF($E92=1,$F92-$I92,$H92)*INDEX(Rates!$C$2:$AP$60,MATCH($B92,Rates!$A$2:$A$60,0),2),Limits!$B$7*Assets!$S92),MIN(Limits!$B$9*Assets!$S92,MAX(0,$F92-SUM($I92:I92)))),IF($E92=1,$F92-$I92,$H92)*INDEX(Rates!$C$2:$AP$60,MATCH($B92,Rates!$A$2:$A$60,0),2)))</f>
      </c>
      <c r="K92" s="2">
        <f>IF($B92="",0,IF($D92=1,IF(3&lt;=$C92,MIN(IF($E92=1,$F92-$I92,$H92)*INDEX(Rates!$C$2:$AP$60,MATCH($B92,Rates!$A$2:$A$60,0),3),Limits!$B$8*Assets!$S92),MIN(Limits!$B$9*Assets!$S92,MAX(0,$F92-SUM($I92:J92)))),IF($E92=1,$F92-$I92,$H92)*INDEX(Rates!$C$2:$AP$60,MATCH($B92,Rates!$A$2:$A$60,0),3)))</f>
      </c>
      <c r="L92" s="2">
        <f>IF($B92="",0,IF($D92=1,IF(4&lt;=$C92,MIN(IF($E92=1,$F92-$I92,$H92)*INDEX(Rates!$C$2:$AP$60,MATCH($B92,Rates!$A$2:$A$60,0),4),Limits!$B$9*Assets!$S92),MIN(Limits!$B$9*Assets!$S92,MAX(0,$F92-SUM($I92:K92)))),IF($E92=1,$F92-$I92,$H92)*INDEX(Rates!$C$2:$AP$60,MATCH($B92,Rates!$A$2:$A$60,0),4)))</f>
      </c>
      <c r="M92" s="2">
        <f>IF($B92="",0,IF($D92=1,IF(5&lt;=$C92,MIN(IF($E92=1,$F92-$I92,$H92)*INDEX(Rates!$C$2:$AP$60,MATCH($B92,Rates!$A$2:$A$60,0),5),Limits!$B$9*Assets!$S92),MIN(Limits!$B$9*Assets!$S92,MAX(0,$F92-SUM($I92:L92)))),IF($E92=1,$F92-$I92,$H92)*INDEX(Rates!$C$2:$AP$60,MATCH($B92,Rates!$A$2:$A$60,0),5)))</f>
      </c>
      <c r="N92" s="2">
        <f>IF($B92="",0,IF($D92=1,IF(6&lt;=$C92,MIN(IF($E92=1,$F92-$I92,$H92)*INDEX(Rates!$C$2:$AP$60,MATCH($B92,Rates!$A$2:$A$60,0),6),Limits!$B$9*Assets!$S92),MIN(Limits!$B$9*Assets!$S92,MAX(0,$F92-SUM($I92:M92)))),IF($E92=1,$F92-$I92,$H92)*INDEX(Rates!$C$2:$AP$60,MATCH($B92,Rates!$A$2:$A$60,0),6)))</f>
      </c>
      <c r="O92" s="2">
        <f>IF($B92="",0,IF($D92=1,IF(7&lt;=$C92,MIN(IF($E92=1,$F92-$I92,$H92)*INDEX(Rates!$C$2:$AP$60,MATCH($B92,Rates!$A$2:$A$60,0),7),Limits!$B$9*Assets!$S92),MIN(Limits!$B$9*Assets!$S92,MAX(0,$F92-SUM($I92:N92)))),IF($E92=1,$F92-$I92,$H92)*INDEX(Rates!$C$2:$AP$60,MATCH($B92,Rates!$A$2:$A$60,0),7)))</f>
      </c>
      <c r="P92" s="2">
        <f>IF($B92="",0,IF($D92=1,IF(8&lt;=$C92,MIN(IF($E92=1,$F92-$I92,$H92)*INDEX(Rates!$C$2:$AP$60,MATCH($B92,Rates!$A$2:$A$60,0),8),Limits!$B$9*Assets!$S92),MIN(Limits!$B$9*Assets!$S92,MAX(0,$F92-SUM($I92:O92)))),IF($E92=1,$F92-$I92,$H92)*INDEX(Rates!$C$2:$AP$60,MATCH($B92,Rates!$A$2:$A$60,0),8)))</f>
      </c>
      <c r="Q92" s="2">
        <f>IF($B92="",0,IF($D92=1,IF(9&lt;=$C92,MIN(IF($E92=1,$F92-$I92,$H92)*INDEX(Rates!$C$2:$AP$60,MATCH($B92,Rates!$A$2:$A$60,0),9),Limits!$B$9*Assets!$S92),MIN(Limits!$B$9*Assets!$S92,MAX(0,$F92-SUM($I92:P92)))),IF($E92=1,$F92-$I92,$H92)*INDEX(Rates!$C$2:$AP$60,MATCH($B92,Rates!$A$2:$A$60,0),9)))</f>
      </c>
      <c r="R92" s="2">
        <f>IF($B92="",0,IF($D92=1,IF(10&lt;=$C92,MIN(IF($E92=1,$F92-$I92,$H92)*INDEX(Rates!$C$2:$AP$60,MATCH($B92,Rates!$A$2:$A$60,0),10),Limits!$B$9*Assets!$S92),MIN(Limits!$B$9*Assets!$S92,MAX(0,$F92-SUM($I92:Q92)))),IF($E92=1,$F92-$I92,$H92)*INDEX(Rates!$C$2:$AP$60,MATCH($B92,Rates!$A$2:$A$60,0),10)))</f>
      </c>
      <c r="S92" s="2">
        <f>IF($B92="",0,IF($D92=1,IF(11&lt;=$C92,MIN(IF($E92=1,$F92-$I92,$H92)*INDEX(Rates!$C$2:$AP$60,MATCH($B92,Rates!$A$2:$A$60,0),11),Limits!$B$9*Assets!$S92),MIN(Limits!$B$9*Assets!$S92,MAX(0,$F92-SUM($I92:R92)))),IF($E92=1,$F92-$I92,$H92)*INDEX(Rates!$C$2:$AP$60,MATCH($B92,Rates!$A$2:$A$60,0),11)))</f>
      </c>
      <c r="T92" s="2">
        <f>IF($B92="",0,IF($D92=1,IF(12&lt;=$C92,MIN(IF($E92=1,$F92-$I92,$H92)*INDEX(Rates!$C$2:$AP$60,MATCH($B92,Rates!$A$2:$A$60,0),12),Limits!$B$9*Assets!$S92),MIN(Limits!$B$9*Assets!$S92,MAX(0,$F92-SUM($I92:S92)))),IF($E92=1,$F92-$I92,$H92)*INDEX(Rates!$C$2:$AP$60,MATCH($B92,Rates!$A$2:$A$60,0),12)))</f>
      </c>
      <c r="U92" s="2">
        <f>IF($B92="",0,IF($D92=1,IF(13&lt;=$C92,MIN(IF($E92=1,$F92-$I92,$H92)*INDEX(Rates!$C$2:$AP$60,MATCH($B92,Rates!$A$2:$A$60,0),13),Limits!$B$9*Assets!$S92),MIN(Limits!$B$9*Assets!$S92,MAX(0,$F92-SUM($I92:T92)))),IF($E92=1,$F92-$I92,$H92)*INDEX(Rates!$C$2:$AP$60,MATCH($B92,Rates!$A$2:$A$60,0),13)))</f>
      </c>
      <c r="V92" s="2">
        <f>IF($B92="",0,IF($D92=1,IF(14&lt;=$C92,MIN(IF($E92=1,$F92-$I92,$H92)*INDEX(Rates!$C$2:$AP$60,MATCH($B92,Rates!$A$2:$A$60,0),14),Limits!$B$9*Assets!$S92),MIN(Limits!$B$9*Assets!$S92,MAX(0,$F92-SUM($I92:U92)))),IF($E92=1,$F92-$I92,$H92)*INDEX(Rates!$C$2:$AP$60,MATCH($B92,Rates!$A$2:$A$60,0),14)))</f>
      </c>
      <c r="W92" s="2">
        <f>IF($B92="",0,IF($D92=1,IF(15&lt;=$C92,MIN(IF($E92=1,$F92-$I92,$H92)*INDEX(Rates!$C$2:$AP$60,MATCH($B92,Rates!$A$2:$A$60,0),15),Limits!$B$9*Assets!$S92),MIN(Limits!$B$9*Assets!$S92,MAX(0,$F92-SUM($I92:V92)))),IF($E92=1,$F92-$I92,$H92)*INDEX(Rates!$C$2:$AP$60,MATCH($B92,Rates!$A$2:$A$60,0),15)))</f>
      </c>
      <c r="X92" s="2">
        <f>IF($B92="",0,IF($D92=1,IF(16&lt;=$C92,MIN(IF($E92=1,$F92-$I92,$H92)*INDEX(Rates!$C$2:$AP$60,MATCH($B92,Rates!$A$2:$A$60,0),16),Limits!$B$9*Assets!$S92),MIN(Limits!$B$9*Assets!$S92,MAX(0,$F92-SUM($I92:W92)))),IF($E92=1,$F92-$I92,$H92)*INDEX(Rates!$C$2:$AP$60,MATCH($B92,Rates!$A$2:$A$60,0),16)))</f>
      </c>
      <c r="Y92" s="2">
        <f>IF($B92="",0,IF($D92=1,IF(17&lt;=$C92,MIN(IF($E92=1,$F92-$I92,$H92)*INDEX(Rates!$C$2:$AP$60,MATCH($B92,Rates!$A$2:$A$60,0),17),Limits!$B$9*Assets!$S92),MIN(Limits!$B$9*Assets!$S92,MAX(0,$F92-SUM($I92:X92)))),IF($E92=1,$F92-$I92,$H92)*INDEX(Rates!$C$2:$AP$60,MATCH($B92,Rates!$A$2:$A$60,0),17)))</f>
      </c>
      <c r="Z92" s="2">
        <f>IF($B92="",0,IF($D92=1,IF(18&lt;=$C92,MIN(IF($E92=1,$F92-$I92,$H92)*INDEX(Rates!$C$2:$AP$60,MATCH($B92,Rates!$A$2:$A$60,0),18),Limits!$B$9*Assets!$S92),MIN(Limits!$B$9*Assets!$S92,MAX(0,$F92-SUM($I92:Y92)))),IF($E92=1,$F92-$I92,$H92)*INDEX(Rates!$C$2:$AP$60,MATCH($B92,Rates!$A$2:$A$60,0),18)))</f>
      </c>
      <c r="AA92" s="2">
        <f>IF($B92="",0,IF($D92=1,IF(19&lt;=$C92,MIN(IF($E92=1,$F92-$I92,$H92)*INDEX(Rates!$C$2:$AP$60,MATCH($B92,Rates!$A$2:$A$60,0),19),Limits!$B$9*Assets!$S92),MIN(Limits!$B$9*Assets!$S92,MAX(0,$F92-SUM($I92:Z92)))),IF($E92=1,$F92-$I92,$H92)*INDEX(Rates!$C$2:$AP$60,MATCH($B92,Rates!$A$2:$A$60,0),19)))</f>
      </c>
      <c r="AB92" s="2">
        <f>IF($B92="",0,IF($D92=1,IF(20&lt;=$C92,MIN(IF($E92=1,$F92-$I92,$H92)*INDEX(Rates!$C$2:$AP$60,MATCH($B92,Rates!$A$2:$A$60,0),20),Limits!$B$9*Assets!$S92),MIN(Limits!$B$9*Assets!$S92,MAX(0,$F92-SUM($I92:AA92)))),IF($E92=1,$F92-$I92,$H92)*INDEX(Rates!$C$2:$AP$60,MATCH($B92,Rates!$A$2:$A$60,0),20)))</f>
      </c>
      <c r="AC92" s="2">
        <f>IF($B92="",0,IF($D92=1,IF(21&lt;=$C92,MIN(IF($E92=1,$F92-$I92,$H92)*INDEX(Rates!$C$2:$AP$60,MATCH($B92,Rates!$A$2:$A$60,0),21),Limits!$B$9*Assets!$S92),MIN(Limits!$B$9*Assets!$S92,MAX(0,$F92-SUM($I92:AB92)))),IF($E92=1,$F92-$I92,$H92)*INDEX(Rates!$C$2:$AP$60,MATCH($B92,Rates!$A$2:$A$60,0),21)))</f>
      </c>
      <c r="AD92" s="2">
        <f>IF($B92="",0,IF($D92=1,IF(22&lt;=$C92,MIN(IF($E92=1,$F92-$I92,$H92)*INDEX(Rates!$C$2:$AP$60,MATCH($B92,Rates!$A$2:$A$60,0),22),Limits!$B$9*Assets!$S92),MIN(Limits!$B$9*Assets!$S92,MAX(0,$F92-SUM($I92:AC92)))),IF($E92=1,$F92-$I92,$H92)*INDEX(Rates!$C$2:$AP$60,MATCH($B92,Rates!$A$2:$A$60,0),22)))</f>
      </c>
      <c r="AE92" s="2">
        <f>IF($B92="",0,IF($D92=1,IF(23&lt;=$C92,MIN(IF($E92=1,$F92-$I92,$H92)*INDEX(Rates!$C$2:$AP$60,MATCH($B92,Rates!$A$2:$A$60,0),23),Limits!$B$9*Assets!$S92),MIN(Limits!$B$9*Assets!$S92,MAX(0,$F92-SUM($I92:AD92)))),IF($E92=1,$F92-$I92,$H92)*INDEX(Rates!$C$2:$AP$60,MATCH($B92,Rates!$A$2:$A$60,0),23)))</f>
      </c>
      <c r="AF92" s="2">
        <f>IF($B92="",0,IF($D92=1,IF(24&lt;=$C92,MIN(IF($E92=1,$F92-$I92,$H92)*INDEX(Rates!$C$2:$AP$60,MATCH($B92,Rates!$A$2:$A$60,0),24),Limits!$B$9*Assets!$S92),MIN(Limits!$B$9*Assets!$S92,MAX(0,$F92-SUM($I92:AE92)))),IF($E92=1,$F92-$I92,$H92)*INDEX(Rates!$C$2:$AP$60,MATCH($B92,Rates!$A$2:$A$60,0),24)))</f>
      </c>
      <c r="AG92" s="2">
        <f>IF($B92="",0,IF($D92=1,IF(25&lt;=$C92,MIN(IF($E92=1,$F92-$I92,$H92)*INDEX(Rates!$C$2:$AP$60,MATCH($B92,Rates!$A$2:$A$60,0),25),Limits!$B$9*Assets!$S92),MIN(Limits!$B$9*Assets!$S92,MAX(0,$F92-SUM($I92:AF92)))),IF($E92=1,$F92-$I92,$H92)*INDEX(Rates!$C$2:$AP$60,MATCH($B92,Rates!$A$2:$A$60,0),25)))</f>
      </c>
      <c r="AH92" s="2">
        <f>IF($B92="",0,IF($D92=1,IF(26&lt;=$C92,MIN(IF($E92=1,$F92-$I92,$H92)*INDEX(Rates!$C$2:$AP$60,MATCH($B92,Rates!$A$2:$A$60,0),26),Limits!$B$9*Assets!$S92),MIN(Limits!$B$9*Assets!$S92,MAX(0,$F92-SUM($I92:AG92)))),IF($E92=1,$F92-$I92,$H92)*INDEX(Rates!$C$2:$AP$60,MATCH($B92,Rates!$A$2:$A$60,0),26)))</f>
      </c>
      <c r="AI92" s="2">
        <f>IF($B92="",0,IF($D92=1,IF(27&lt;=$C92,MIN(IF($E92=1,$F92-$I92,$H92)*INDEX(Rates!$C$2:$AP$60,MATCH($B92,Rates!$A$2:$A$60,0),27),Limits!$B$9*Assets!$S92),MIN(Limits!$B$9*Assets!$S92,MAX(0,$F92-SUM($I92:AH92)))),IF($E92=1,$F92-$I92,$H92)*INDEX(Rates!$C$2:$AP$60,MATCH($B92,Rates!$A$2:$A$60,0),27)))</f>
      </c>
      <c r="AJ92" s="2">
        <f>IF($B92="",0,IF($D92=1,IF(28&lt;=$C92,MIN(IF($E92=1,$F92-$I92,$H92)*INDEX(Rates!$C$2:$AP$60,MATCH($B92,Rates!$A$2:$A$60,0),28),Limits!$B$9*Assets!$S92),MIN(Limits!$B$9*Assets!$S92,MAX(0,$F92-SUM($I92:AI92)))),IF($E92=1,$F92-$I92,$H92)*INDEX(Rates!$C$2:$AP$60,MATCH($B92,Rates!$A$2:$A$60,0),28)))</f>
      </c>
      <c r="AK92" s="2">
        <f>IF($B92="",0,IF($D92=1,IF(29&lt;=$C92,MIN(IF($E92=1,$F92-$I92,$H92)*INDEX(Rates!$C$2:$AP$60,MATCH($B92,Rates!$A$2:$A$60,0),29),Limits!$B$9*Assets!$S92),MIN(Limits!$B$9*Assets!$S92,MAX(0,$F92-SUM($I92:AJ92)))),IF($E92=1,$F92-$I92,$H92)*INDEX(Rates!$C$2:$AP$60,MATCH($B92,Rates!$A$2:$A$60,0),29)))</f>
      </c>
      <c r="AL92" s="2">
        <f>IF($B92="",0,IF($D92=1,IF(30&lt;=$C92,MIN(IF($E92=1,$F92-$I92,$H92)*INDEX(Rates!$C$2:$AP$60,MATCH($B92,Rates!$A$2:$A$60,0),30),Limits!$B$9*Assets!$S92),MIN(Limits!$B$9*Assets!$S92,MAX(0,$F92-SUM($I92:AK92)))),IF($E92=1,$F92-$I92,$H92)*INDEX(Rates!$C$2:$AP$60,MATCH($B92,Rates!$A$2:$A$60,0),30)))</f>
      </c>
      <c r="AM92" s="2">
        <f>IF($B92="",0,IF($D92=1,IF(31&lt;=$C92,MIN(IF($E92=1,$F92-$I92,$H92)*INDEX(Rates!$C$2:$AP$60,MATCH($B92,Rates!$A$2:$A$60,0),31),Limits!$B$9*Assets!$S92),MIN(Limits!$B$9*Assets!$S92,MAX(0,$F92-SUM($I92:AL92)))),IF($E92=1,$F92-$I92,$H92)*INDEX(Rates!$C$2:$AP$60,MATCH($B92,Rates!$A$2:$A$60,0),31)))</f>
      </c>
      <c r="AN92" s="2">
        <f>IF($B92="",0,IF($D92=1,IF(32&lt;=$C92,MIN(IF($E92=1,$F92-$I92,$H92)*INDEX(Rates!$C$2:$AP$60,MATCH($B92,Rates!$A$2:$A$60,0),32),Limits!$B$9*Assets!$S92),MIN(Limits!$B$9*Assets!$S92,MAX(0,$F92-SUM($I92:AM92)))),IF($E92=1,$F92-$I92,$H92)*INDEX(Rates!$C$2:$AP$60,MATCH($B92,Rates!$A$2:$A$60,0),32)))</f>
      </c>
      <c r="AO92" s="2">
        <f>IF($B92="",0,IF($D92=1,IF(33&lt;=$C92,MIN(IF($E92=1,$F92-$I92,$H92)*INDEX(Rates!$C$2:$AP$60,MATCH($B92,Rates!$A$2:$A$60,0),33),Limits!$B$9*Assets!$S92),MIN(Limits!$B$9*Assets!$S92,MAX(0,$F92-SUM($I92:AN92)))),IF($E92=1,$F92-$I92,$H92)*INDEX(Rates!$C$2:$AP$60,MATCH($B92,Rates!$A$2:$A$60,0),33)))</f>
      </c>
      <c r="AP92" s="2">
        <f>IF($B92="",0,IF($D92=1,IF(34&lt;=$C92,MIN(IF($E92=1,$F92-$I92,$H92)*INDEX(Rates!$C$2:$AP$60,MATCH($B92,Rates!$A$2:$A$60,0),34),Limits!$B$9*Assets!$S92),MIN(Limits!$B$9*Assets!$S92,MAX(0,$F92-SUM($I92:AO92)))),IF($E92=1,$F92-$I92,$H92)*INDEX(Rates!$C$2:$AP$60,MATCH($B92,Rates!$A$2:$A$60,0),34)))</f>
      </c>
      <c r="AQ92" s="2">
        <f>IF($B92="",0,IF($D92=1,IF(35&lt;=$C92,MIN(IF($E92=1,$F92-$I92,$H92)*INDEX(Rates!$C$2:$AP$60,MATCH($B92,Rates!$A$2:$A$60,0),35),Limits!$B$9*Assets!$S92),MIN(Limits!$B$9*Assets!$S92,MAX(0,$F92-SUM($I92:AP92)))),IF($E92=1,$F92-$I92,$H92)*INDEX(Rates!$C$2:$AP$60,MATCH($B92,Rates!$A$2:$A$60,0),35)))</f>
      </c>
      <c r="AR92" s="2">
        <f>IF($B92="",0,IF($D92=1,IF(36&lt;=$C92,MIN(IF($E92=1,$F92-$I92,$H92)*INDEX(Rates!$C$2:$AP$60,MATCH($B92,Rates!$A$2:$A$60,0),36),Limits!$B$9*Assets!$S92),MIN(Limits!$B$9*Assets!$S92,MAX(0,$F92-SUM($I92:AQ92)))),IF($E92=1,$F92-$I92,$H92)*INDEX(Rates!$C$2:$AP$60,MATCH($B92,Rates!$A$2:$A$60,0),36)))</f>
      </c>
      <c r="AS92" s="2">
        <f>IF($B92="",0,IF($D92=1,IF(37&lt;=$C92,MIN(IF($E92=1,$F92-$I92,$H92)*INDEX(Rates!$C$2:$AP$60,MATCH($B92,Rates!$A$2:$A$60,0),37),Limits!$B$9*Assets!$S92),MIN(Limits!$B$9*Assets!$S92,MAX(0,$F92-SUM($I92:AR92)))),IF($E92=1,$F92-$I92,$H92)*INDEX(Rates!$C$2:$AP$60,MATCH($B92,Rates!$A$2:$A$60,0),37)))</f>
      </c>
      <c r="AT92" s="2">
        <f>IF($B92="",0,IF($D92=1,IF(38&lt;=$C92,MIN(IF($E92=1,$F92-$I92,$H92)*INDEX(Rates!$C$2:$AP$60,MATCH($B92,Rates!$A$2:$A$60,0),38),Limits!$B$9*Assets!$S92),MIN(Limits!$B$9*Assets!$S92,MAX(0,$F92-SUM($I92:AS92)))),IF($E92=1,$F92-$I92,$H92)*INDEX(Rates!$C$2:$AP$60,MATCH($B92,Rates!$A$2:$A$60,0),38)))</f>
      </c>
      <c r="AU92" s="2">
        <f>IF($B92="",0,IF($D92=1,IF(39&lt;=$C92,MIN(IF($E92=1,$F92-$I92,$H92)*INDEX(Rates!$C$2:$AP$60,MATCH($B92,Rates!$A$2:$A$60,0),39),Limits!$B$9*Assets!$S92),MIN(Limits!$B$9*Assets!$S92,MAX(0,$F92-SUM($I92:AT92)))),IF($E92=1,$F92-$I92,$H92)*INDEX(Rates!$C$2:$AP$60,MATCH($B92,Rates!$A$2:$A$60,0),39)))</f>
      </c>
      <c r="AV92" s="2">
        <f>IF($B92="",0,IF($D92=1,IF(40&lt;=$C92,MIN(IF($E92=1,$F92-$I92,$H92)*INDEX(Rates!$C$2:$AP$60,MATCH($B92,Rates!$A$2:$A$60,0),40),Limits!$B$9*Assets!$S92),MIN(Limits!$B$9*Assets!$S92,MAX(0,$F92-SUM($I92:AU92)))),IF($E92=1,$F92-$I92,$H92)*INDEX(Rates!$C$2:$AP$60,MATCH($B92,Rates!$A$2:$A$60,0),40)))</f>
      </c>
    </row>
    <row r="93" spans="1:48" x14ac:dyDescent="0.25">
      <c r="A93">
        <f>IF(Assets!A93="","",Assets!A93)</f>
      </c>
      <c r="B93">
        <f>Assets!AD93</f>
      </c>
      <c r="C93">
        <f>IF(B93="",0,INDEX(Rates!$B$2:$B$60,MATCH(B93,Rates!$A$2:$A$60,0)))</f>
      </c>
      <c r="D93">
        <f>Assets!X93</f>
      </c>
      <c r="E93">
        <f>IF(AND(D93=1,Assets!J93=1,Assets!K93=0),1,0)</f>
      </c>
      <c r="F93">
        <f>Assets!T93</f>
      </c>
      <c r="G93">
        <f>Assets!AF93+Assets!L93</f>
      </c>
      <c r="H93">
        <f>Assets!M93</f>
      </c>
      <c r="I93" s="2">
        <f>IF($B93="",0,IF($D93=1,IF(1&lt;=$C93,MIN($G93+$H93*INDEX(Rates!$C$2:$AP$60,MATCH($B93,Rates!$A$2:$A$60,0),1),Assets!$Z93),MIN($G93+$H93*INDEX(Rates!$C$2:$AP$60,MATCH($B93,Rates!$A$2:$A$60,0),1),Assets!$Z93)),$G93+$H93*INDEX(Rates!$C$2:$AP$60,MATCH($B93,Rates!$A$2:$A$60,0),1)))</f>
      </c>
      <c r="J93" s="2">
        <f>IF($B93="",0,IF($D93=1,IF(2&lt;=$C93,MIN(IF($E93=1,$F93-$I93,$H93)*INDEX(Rates!$C$2:$AP$60,MATCH($B93,Rates!$A$2:$A$60,0),2),Limits!$B$7*Assets!$S93),MIN(Limits!$B$9*Assets!$S93,MAX(0,$F93-SUM($I93:I93)))),IF($E93=1,$F93-$I93,$H93)*INDEX(Rates!$C$2:$AP$60,MATCH($B93,Rates!$A$2:$A$60,0),2)))</f>
      </c>
      <c r="K93" s="2">
        <f>IF($B93="",0,IF($D93=1,IF(3&lt;=$C93,MIN(IF($E93=1,$F93-$I93,$H93)*INDEX(Rates!$C$2:$AP$60,MATCH($B93,Rates!$A$2:$A$60,0),3),Limits!$B$8*Assets!$S93),MIN(Limits!$B$9*Assets!$S93,MAX(0,$F93-SUM($I93:J93)))),IF($E93=1,$F93-$I93,$H93)*INDEX(Rates!$C$2:$AP$60,MATCH($B93,Rates!$A$2:$A$60,0),3)))</f>
      </c>
      <c r="L93" s="2">
        <f>IF($B93="",0,IF($D93=1,IF(4&lt;=$C93,MIN(IF($E93=1,$F93-$I93,$H93)*INDEX(Rates!$C$2:$AP$60,MATCH($B93,Rates!$A$2:$A$60,0),4),Limits!$B$9*Assets!$S93),MIN(Limits!$B$9*Assets!$S93,MAX(0,$F93-SUM($I93:K93)))),IF($E93=1,$F93-$I93,$H93)*INDEX(Rates!$C$2:$AP$60,MATCH($B93,Rates!$A$2:$A$60,0),4)))</f>
      </c>
      <c r="M93" s="2">
        <f>IF($B93="",0,IF($D93=1,IF(5&lt;=$C93,MIN(IF($E93=1,$F93-$I93,$H93)*INDEX(Rates!$C$2:$AP$60,MATCH($B93,Rates!$A$2:$A$60,0),5),Limits!$B$9*Assets!$S93),MIN(Limits!$B$9*Assets!$S93,MAX(0,$F93-SUM($I93:L93)))),IF($E93=1,$F93-$I93,$H93)*INDEX(Rates!$C$2:$AP$60,MATCH($B93,Rates!$A$2:$A$60,0),5)))</f>
      </c>
      <c r="N93" s="2">
        <f>IF($B93="",0,IF($D93=1,IF(6&lt;=$C93,MIN(IF($E93=1,$F93-$I93,$H93)*INDEX(Rates!$C$2:$AP$60,MATCH($B93,Rates!$A$2:$A$60,0),6),Limits!$B$9*Assets!$S93),MIN(Limits!$B$9*Assets!$S93,MAX(0,$F93-SUM($I93:M93)))),IF($E93=1,$F93-$I93,$H93)*INDEX(Rates!$C$2:$AP$60,MATCH($B93,Rates!$A$2:$A$60,0),6)))</f>
      </c>
      <c r="O93" s="2">
        <f>IF($B93="",0,IF($D93=1,IF(7&lt;=$C93,MIN(IF($E93=1,$F93-$I93,$H93)*INDEX(Rates!$C$2:$AP$60,MATCH($B93,Rates!$A$2:$A$60,0),7),Limits!$B$9*Assets!$S93),MIN(Limits!$B$9*Assets!$S93,MAX(0,$F93-SUM($I93:N93)))),IF($E93=1,$F93-$I93,$H93)*INDEX(Rates!$C$2:$AP$60,MATCH($B93,Rates!$A$2:$A$60,0),7)))</f>
      </c>
      <c r="P93" s="2">
        <f>IF($B93="",0,IF($D93=1,IF(8&lt;=$C93,MIN(IF($E93=1,$F93-$I93,$H93)*INDEX(Rates!$C$2:$AP$60,MATCH($B93,Rates!$A$2:$A$60,0),8),Limits!$B$9*Assets!$S93),MIN(Limits!$B$9*Assets!$S93,MAX(0,$F93-SUM($I93:O93)))),IF($E93=1,$F93-$I93,$H93)*INDEX(Rates!$C$2:$AP$60,MATCH($B93,Rates!$A$2:$A$60,0),8)))</f>
      </c>
      <c r="Q93" s="2">
        <f>IF($B93="",0,IF($D93=1,IF(9&lt;=$C93,MIN(IF($E93=1,$F93-$I93,$H93)*INDEX(Rates!$C$2:$AP$60,MATCH($B93,Rates!$A$2:$A$60,0),9),Limits!$B$9*Assets!$S93),MIN(Limits!$B$9*Assets!$S93,MAX(0,$F93-SUM($I93:P93)))),IF($E93=1,$F93-$I93,$H93)*INDEX(Rates!$C$2:$AP$60,MATCH($B93,Rates!$A$2:$A$60,0),9)))</f>
      </c>
      <c r="R93" s="2">
        <f>IF($B93="",0,IF($D93=1,IF(10&lt;=$C93,MIN(IF($E93=1,$F93-$I93,$H93)*INDEX(Rates!$C$2:$AP$60,MATCH($B93,Rates!$A$2:$A$60,0),10),Limits!$B$9*Assets!$S93),MIN(Limits!$B$9*Assets!$S93,MAX(0,$F93-SUM($I93:Q93)))),IF($E93=1,$F93-$I93,$H93)*INDEX(Rates!$C$2:$AP$60,MATCH($B93,Rates!$A$2:$A$60,0),10)))</f>
      </c>
      <c r="S93" s="2">
        <f>IF($B93="",0,IF($D93=1,IF(11&lt;=$C93,MIN(IF($E93=1,$F93-$I93,$H93)*INDEX(Rates!$C$2:$AP$60,MATCH($B93,Rates!$A$2:$A$60,0),11),Limits!$B$9*Assets!$S93),MIN(Limits!$B$9*Assets!$S93,MAX(0,$F93-SUM($I93:R93)))),IF($E93=1,$F93-$I93,$H93)*INDEX(Rates!$C$2:$AP$60,MATCH($B93,Rates!$A$2:$A$60,0),11)))</f>
      </c>
      <c r="T93" s="2">
        <f>IF($B93="",0,IF($D93=1,IF(12&lt;=$C93,MIN(IF($E93=1,$F93-$I93,$H93)*INDEX(Rates!$C$2:$AP$60,MATCH($B93,Rates!$A$2:$A$60,0),12),Limits!$B$9*Assets!$S93),MIN(Limits!$B$9*Assets!$S93,MAX(0,$F93-SUM($I93:S93)))),IF($E93=1,$F93-$I93,$H93)*INDEX(Rates!$C$2:$AP$60,MATCH($B93,Rates!$A$2:$A$60,0),12)))</f>
      </c>
      <c r="U93" s="2">
        <f>IF($B93="",0,IF($D93=1,IF(13&lt;=$C93,MIN(IF($E93=1,$F93-$I93,$H93)*INDEX(Rates!$C$2:$AP$60,MATCH($B93,Rates!$A$2:$A$60,0),13),Limits!$B$9*Assets!$S93),MIN(Limits!$B$9*Assets!$S93,MAX(0,$F93-SUM($I93:T93)))),IF($E93=1,$F93-$I93,$H93)*INDEX(Rates!$C$2:$AP$60,MATCH($B93,Rates!$A$2:$A$60,0),13)))</f>
      </c>
      <c r="V93" s="2">
        <f>IF($B93="",0,IF($D93=1,IF(14&lt;=$C93,MIN(IF($E93=1,$F93-$I93,$H93)*INDEX(Rates!$C$2:$AP$60,MATCH($B93,Rates!$A$2:$A$60,0),14),Limits!$B$9*Assets!$S93),MIN(Limits!$B$9*Assets!$S93,MAX(0,$F93-SUM($I93:U93)))),IF($E93=1,$F93-$I93,$H93)*INDEX(Rates!$C$2:$AP$60,MATCH($B93,Rates!$A$2:$A$60,0),14)))</f>
      </c>
      <c r="W93" s="2">
        <f>IF($B93="",0,IF($D93=1,IF(15&lt;=$C93,MIN(IF($E93=1,$F93-$I93,$H93)*INDEX(Rates!$C$2:$AP$60,MATCH($B93,Rates!$A$2:$A$60,0),15),Limits!$B$9*Assets!$S93),MIN(Limits!$B$9*Assets!$S93,MAX(0,$F93-SUM($I93:V93)))),IF($E93=1,$F93-$I93,$H93)*INDEX(Rates!$C$2:$AP$60,MATCH($B93,Rates!$A$2:$A$60,0),15)))</f>
      </c>
      <c r="X93" s="2">
        <f>IF($B93="",0,IF($D93=1,IF(16&lt;=$C93,MIN(IF($E93=1,$F93-$I93,$H93)*INDEX(Rates!$C$2:$AP$60,MATCH($B93,Rates!$A$2:$A$60,0),16),Limits!$B$9*Assets!$S93),MIN(Limits!$B$9*Assets!$S93,MAX(0,$F93-SUM($I93:W93)))),IF($E93=1,$F93-$I93,$H93)*INDEX(Rates!$C$2:$AP$60,MATCH($B93,Rates!$A$2:$A$60,0),16)))</f>
      </c>
      <c r="Y93" s="2">
        <f>IF($B93="",0,IF($D93=1,IF(17&lt;=$C93,MIN(IF($E93=1,$F93-$I93,$H93)*INDEX(Rates!$C$2:$AP$60,MATCH($B93,Rates!$A$2:$A$60,0),17),Limits!$B$9*Assets!$S93),MIN(Limits!$B$9*Assets!$S93,MAX(0,$F93-SUM($I93:X93)))),IF($E93=1,$F93-$I93,$H93)*INDEX(Rates!$C$2:$AP$60,MATCH($B93,Rates!$A$2:$A$60,0),17)))</f>
      </c>
      <c r="Z93" s="2">
        <f>IF($B93="",0,IF($D93=1,IF(18&lt;=$C93,MIN(IF($E93=1,$F93-$I93,$H93)*INDEX(Rates!$C$2:$AP$60,MATCH($B93,Rates!$A$2:$A$60,0),18),Limits!$B$9*Assets!$S93),MIN(Limits!$B$9*Assets!$S93,MAX(0,$F93-SUM($I93:Y93)))),IF($E93=1,$F93-$I93,$H93)*INDEX(Rates!$C$2:$AP$60,MATCH($B93,Rates!$A$2:$A$60,0),18)))</f>
      </c>
      <c r="AA93" s="2">
        <f>IF($B93="",0,IF($D93=1,IF(19&lt;=$C93,MIN(IF($E93=1,$F93-$I93,$H93)*INDEX(Rates!$C$2:$AP$60,MATCH($B93,Rates!$A$2:$A$60,0),19),Limits!$B$9*Assets!$S93),MIN(Limits!$B$9*Assets!$S93,MAX(0,$F93-SUM($I93:Z93)))),IF($E93=1,$F93-$I93,$H93)*INDEX(Rates!$C$2:$AP$60,MATCH($B93,Rates!$A$2:$A$60,0),19)))</f>
      </c>
      <c r="AB93" s="2">
        <f>IF($B93="",0,IF($D93=1,IF(20&lt;=$C93,MIN(IF($E93=1,$F93-$I93,$H93)*INDEX(Rates!$C$2:$AP$60,MATCH($B93,Rates!$A$2:$A$60,0),20),Limits!$B$9*Assets!$S93),MIN(Limits!$B$9*Assets!$S93,MAX(0,$F93-SUM($I93:AA93)))),IF($E93=1,$F93-$I93,$H93)*INDEX(Rates!$C$2:$AP$60,MATCH($B93,Rates!$A$2:$A$60,0),20)))</f>
      </c>
      <c r="AC93" s="2">
        <f>IF($B93="",0,IF($D93=1,IF(21&lt;=$C93,MIN(IF($E93=1,$F93-$I93,$H93)*INDEX(Rates!$C$2:$AP$60,MATCH($B93,Rates!$A$2:$A$60,0),21),Limits!$B$9*Assets!$S93),MIN(Limits!$B$9*Assets!$S93,MAX(0,$F93-SUM($I93:AB93)))),IF($E93=1,$F93-$I93,$H93)*INDEX(Rates!$C$2:$AP$60,MATCH($B93,Rates!$A$2:$A$60,0),21)))</f>
      </c>
      <c r="AD93" s="2">
        <f>IF($B93="",0,IF($D93=1,IF(22&lt;=$C93,MIN(IF($E93=1,$F93-$I93,$H93)*INDEX(Rates!$C$2:$AP$60,MATCH($B93,Rates!$A$2:$A$60,0),22),Limits!$B$9*Assets!$S93),MIN(Limits!$B$9*Assets!$S93,MAX(0,$F93-SUM($I93:AC93)))),IF($E93=1,$F93-$I93,$H93)*INDEX(Rates!$C$2:$AP$60,MATCH($B93,Rates!$A$2:$A$60,0),22)))</f>
      </c>
      <c r="AE93" s="2">
        <f>IF($B93="",0,IF($D93=1,IF(23&lt;=$C93,MIN(IF($E93=1,$F93-$I93,$H93)*INDEX(Rates!$C$2:$AP$60,MATCH($B93,Rates!$A$2:$A$60,0),23),Limits!$B$9*Assets!$S93),MIN(Limits!$B$9*Assets!$S93,MAX(0,$F93-SUM($I93:AD93)))),IF($E93=1,$F93-$I93,$H93)*INDEX(Rates!$C$2:$AP$60,MATCH($B93,Rates!$A$2:$A$60,0),23)))</f>
      </c>
      <c r="AF93" s="2">
        <f>IF($B93="",0,IF($D93=1,IF(24&lt;=$C93,MIN(IF($E93=1,$F93-$I93,$H93)*INDEX(Rates!$C$2:$AP$60,MATCH($B93,Rates!$A$2:$A$60,0),24),Limits!$B$9*Assets!$S93),MIN(Limits!$B$9*Assets!$S93,MAX(0,$F93-SUM($I93:AE93)))),IF($E93=1,$F93-$I93,$H93)*INDEX(Rates!$C$2:$AP$60,MATCH($B93,Rates!$A$2:$A$60,0),24)))</f>
      </c>
      <c r="AG93" s="2">
        <f>IF($B93="",0,IF($D93=1,IF(25&lt;=$C93,MIN(IF($E93=1,$F93-$I93,$H93)*INDEX(Rates!$C$2:$AP$60,MATCH($B93,Rates!$A$2:$A$60,0),25),Limits!$B$9*Assets!$S93),MIN(Limits!$B$9*Assets!$S93,MAX(0,$F93-SUM($I93:AF93)))),IF($E93=1,$F93-$I93,$H93)*INDEX(Rates!$C$2:$AP$60,MATCH($B93,Rates!$A$2:$A$60,0),25)))</f>
      </c>
      <c r="AH93" s="2">
        <f>IF($B93="",0,IF($D93=1,IF(26&lt;=$C93,MIN(IF($E93=1,$F93-$I93,$H93)*INDEX(Rates!$C$2:$AP$60,MATCH($B93,Rates!$A$2:$A$60,0),26),Limits!$B$9*Assets!$S93),MIN(Limits!$B$9*Assets!$S93,MAX(0,$F93-SUM($I93:AG93)))),IF($E93=1,$F93-$I93,$H93)*INDEX(Rates!$C$2:$AP$60,MATCH($B93,Rates!$A$2:$A$60,0),26)))</f>
      </c>
      <c r="AI93" s="2">
        <f>IF($B93="",0,IF($D93=1,IF(27&lt;=$C93,MIN(IF($E93=1,$F93-$I93,$H93)*INDEX(Rates!$C$2:$AP$60,MATCH($B93,Rates!$A$2:$A$60,0),27),Limits!$B$9*Assets!$S93),MIN(Limits!$B$9*Assets!$S93,MAX(0,$F93-SUM($I93:AH93)))),IF($E93=1,$F93-$I93,$H93)*INDEX(Rates!$C$2:$AP$60,MATCH($B93,Rates!$A$2:$A$60,0),27)))</f>
      </c>
      <c r="AJ93" s="2">
        <f>IF($B93="",0,IF($D93=1,IF(28&lt;=$C93,MIN(IF($E93=1,$F93-$I93,$H93)*INDEX(Rates!$C$2:$AP$60,MATCH($B93,Rates!$A$2:$A$60,0),28),Limits!$B$9*Assets!$S93),MIN(Limits!$B$9*Assets!$S93,MAX(0,$F93-SUM($I93:AI93)))),IF($E93=1,$F93-$I93,$H93)*INDEX(Rates!$C$2:$AP$60,MATCH($B93,Rates!$A$2:$A$60,0),28)))</f>
      </c>
      <c r="AK93" s="2">
        <f>IF($B93="",0,IF($D93=1,IF(29&lt;=$C93,MIN(IF($E93=1,$F93-$I93,$H93)*INDEX(Rates!$C$2:$AP$60,MATCH($B93,Rates!$A$2:$A$60,0),29),Limits!$B$9*Assets!$S93),MIN(Limits!$B$9*Assets!$S93,MAX(0,$F93-SUM($I93:AJ93)))),IF($E93=1,$F93-$I93,$H93)*INDEX(Rates!$C$2:$AP$60,MATCH($B93,Rates!$A$2:$A$60,0),29)))</f>
      </c>
      <c r="AL93" s="2">
        <f>IF($B93="",0,IF($D93=1,IF(30&lt;=$C93,MIN(IF($E93=1,$F93-$I93,$H93)*INDEX(Rates!$C$2:$AP$60,MATCH($B93,Rates!$A$2:$A$60,0),30),Limits!$B$9*Assets!$S93),MIN(Limits!$B$9*Assets!$S93,MAX(0,$F93-SUM($I93:AK93)))),IF($E93=1,$F93-$I93,$H93)*INDEX(Rates!$C$2:$AP$60,MATCH($B93,Rates!$A$2:$A$60,0),30)))</f>
      </c>
      <c r="AM93" s="2">
        <f>IF($B93="",0,IF($D93=1,IF(31&lt;=$C93,MIN(IF($E93=1,$F93-$I93,$H93)*INDEX(Rates!$C$2:$AP$60,MATCH($B93,Rates!$A$2:$A$60,0),31),Limits!$B$9*Assets!$S93),MIN(Limits!$B$9*Assets!$S93,MAX(0,$F93-SUM($I93:AL93)))),IF($E93=1,$F93-$I93,$H93)*INDEX(Rates!$C$2:$AP$60,MATCH($B93,Rates!$A$2:$A$60,0),31)))</f>
      </c>
      <c r="AN93" s="2">
        <f>IF($B93="",0,IF($D93=1,IF(32&lt;=$C93,MIN(IF($E93=1,$F93-$I93,$H93)*INDEX(Rates!$C$2:$AP$60,MATCH($B93,Rates!$A$2:$A$60,0),32),Limits!$B$9*Assets!$S93),MIN(Limits!$B$9*Assets!$S93,MAX(0,$F93-SUM($I93:AM93)))),IF($E93=1,$F93-$I93,$H93)*INDEX(Rates!$C$2:$AP$60,MATCH($B93,Rates!$A$2:$A$60,0),32)))</f>
      </c>
      <c r="AO93" s="2">
        <f>IF($B93="",0,IF($D93=1,IF(33&lt;=$C93,MIN(IF($E93=1,$F93-$I93,$H93)*INDEX(Rates!$C$2:$AP$60,MATCH($B93,Rates!$A$2:$A$60,0),33),Limits!$B$9*Assets!$S93),MIN(Limits!$B$9*Assets!$S93,MAX(0,$F93-SUM($I93:AN93)))),IF($E93=1,$F93-$I93,$H93)*INDEX(Rates!$C$2:$AP$60,MATCH($B93,Rates!$A$2:$A$60,0),33)))</f>
      </c>
      <c r="AP93" s="2">
        <f>IF($B93="",0,IF($D93=1,IF(34&lt;=$C93,MIN(IF($E93=1,$F93-$I93,$H93)*INDEX(Rates!$C$2:$AP$60,MATCH($B93,Rates!$A$2:$A$60,0),34),Limits!$B$9*Assets!$S93),MIN(Limits!$B$9*Assets!$S93,MAX(0,$F93-SUM($I93:AO93)))),IF($E93=1,$F93-$I93,$H93)*INDEX(Rates!$C$2:$AP$60,MATCH($B93,Rates!$A$2:$A$60,0),34)))</f>
      </c>
      <c r="AQ93" s="2">
        <f>IF($B93="",0,IF($D93=1,IF(35&lt;=$C93,MIN(IF($E93=1,$F93-$I93,$H93)*INDEX(Rates!$C$2:$AP$60,MATCH($B93,Rates!$A$2:$A$60,0),35),Limits!$B$9*Assets!$S93),MIN(Limits!$B$9*Assets!$S93,MAX(0,$F93-SUM($I93:AP93)))),IF($E93=1,$F93-$I93,$H93)*INDEX(Rates!$C$2:$AP$60,MATCH($B93,Rates!$A$2:$A$60,0),35)))</f>
      </c>
      <c r="AR93" s="2">
        <f>IF($B93="",0,IF($D93=1,IF(36&lt;=$C93,MIN(IF($E93=1,$F93-$I93,$H93)*INDEX(Rates!$C$2:$AP$60,MATCH($B93,Rates!$A$2:$A$60,0),36),Limits!$B$9*Assets!$S93),MIN(Limits!$B$9*Assets!$S93,MAX(0,$F93-SUM($I93:AQ93)))),IF($E93=1,$F93-$I93,$H93)*INDEX(Rates!$C$2:$AP$60,MATCH($B93,Rates!$A$2:$A$60,0),36)))</f>
      </c>
      <c r="AS93" s="2">
        <f>IF($B93="",0,IF($D93=1,IF(37&lt;=$C93,MIN(IF($E93=1,$F93-$I93,$H93)*INDEX(Rates!$C$2:$AP$60,MATCH($B93,Rates!$A$2:$A$60,0),37),Limits!$B$9*Assets!$S93),MIN(Limits!$B$9*Assets!$S93,MAX(0,$F93-SUM($I93:AR93)))),IF($E93=1,$F93-$I93,$H93)*INDEX(Rates!$C$2:$AP$60,MATCH($B93,Rates!$A$2:$A$60,0),37)))</f>
      </c>
      <c r="AT93" s="2">
        <f>IF($B93="",0,IF($D93=1,IF(38&lt;=$C93,MIN(IF($E93=1,$F93-$I93,$H93)*INDEX(Rates!$C$2:$AP$60,MATCH($B93,Rates!$A$2:$A$60,0),38),Limits!$B$9*Assets!$S93),MIN(Limits!$B$9*Assets!$S93,MAX(0,$F93-SUM($I93:AS93)))),IF($E93=1,$F93-$I93,$H93)*INDEX(Rates!$C$2:$AP$60,MATCH($B93,Rates!$A$2:$A$60,0),38)))</f>
      </c>
      <c r="AU93" s="2">
        <f>IF($B93="",0,IF($D93=1,IF(39&lt;=$C93,MIN(IF($E93=1,$F93-$I93,$H93)*INDEX(Rates!$C$2:$AP$60,MATCH($B93,Rates!$A$2:$A$60,0),39),Limits!$B$9*Assets!$S93),MIN(Limits!$B$9*Assets!$S93,MAX(0,$F93-SUM($I93:AT93)))),IF($E93=1,$F93-$I93,$H93)*INDEX(Rates!$C$2:$AP$60,MATCH($B93,Rates!$A$2:$A$60,0),39)))</f>
      </c>
      <c r="AV93" s="2">
        <f>IF($B93="",0,IF($D93=1,IF(40&lt;=$C93,MIN(IF($E93=1,$F93-$I93,$H93)*INDEX(Rates!$C$2:$AP$60,MATCH($B93,Rates!$A$2:$A$60,0),40),Limits!$B$9*Assets!$S93),MIN(Limits!$B$9*Assets!$S93,MAX(0,$F93-SUM($I93:AU93)))),IF($E93=1,$F93-$I93,$H93)*INDEX(Rates!$C$2:$AP$60,MATCH($B93,Rates!$A$2:$A$60,0),40)))</f>
      </c>
    </row>
    <row r="94" spans="1:48" x14ac:dyDescent="0.25">
      <c r="A94">
        <f>IF(Assets!A94="","",Assets!A94)</f>
      </c>
      <c r="B94">
        <f>Assets!AD94</f>
      </c>
      <c r="C94">
        <f>IF(B94="",0,INDEX(Rates!$B$2:$B$60,MATCH(B94,Rates!$A$2:$A$60,0)))</f>
      </c>
      <c r="D94">
        <f>Assets!X94</f>
      </c>
      <c r="E94">
        <f>IF(AND(D94=1,Assets!J94=1,Assets!K94=0),1,0)</f>
      </c>
      <c r="F94">
        <f>Assets!T94</f>
      </c>
      <c r="G94">
        <f>Assets!AF94+Assets!L94</f>
      </c>
      <c r="H94">
        <f>Assets!M94</f>
      </c>
      <c r="I94" s="2">
        <f>IF($B94="",0,IF($D94=1,IF(1&lt;=$C94,MIN($G94+$H94*INDEX(Rates!$C$2:$AP$60,MATCH($B94,Rates!$A$2:$A$60,0),1),Assets!$Z94),MIN($G94+$H94*INDEX(Rates!$C$2:$AP$60,MATCH($B94,Rates!$A$2:$A$60,0),1),Assets!$Z94)),$G94+$H94*INDEX(Rates!$C$2:$AP$60,MATCH($B94,Rates!$A$2:$A$60,0),1)))</f>
      </c>
      <c r="J94" s="2">
        <f>IF($B94="",0,IF($D94=1,IF(2&lt;=$C94,MIN(IF($E94=1,$F94-$I94,$H94)*INDEX(Rates!$C$2:$AP$60,MATCH($B94,Rates!$A$2:$A$60,0),2),Limits!$B$7*Assets!$S94),MIN(Limits!$B$9*Assets!$S94,MAX(0,$F94-SUM($I94:I94)))),IF($E94=1,$F94-$I94,$H94)*INDEX(Rates!$C$2:$AP$60,MATCH($B94,Rates!$A$2:$A$60,0),2)))</f>
      </c>
      <c r="K94" s="2">
        <f>IF($B94="",0,IF($D94=1,IF(3&lt;=$C94,MIN(IF($E94=1,$F94-$I94,$H94)*INDEX(Rates!$C$2:$AP$60,MATCH($B94,Rates!$A$2:$A$60,0),3),Limits!$B$8*Assets!$S94),MIN(Limits!$B$9*Assets!$S94,MAX(0,$F94-SUM($I94:J94)))),IF($E94=1,$F94-$I94,$H94)*INDEX(Rates!$C$2:$AP$60,MATCH($B94,Rates!$A$2:$A$60,0),3)))</f>
      </c>
      <c r="L94" s="2">
        <f>IF($B94="",0,IF($D94=1,IF(4&lt;=$C94,MIN(IF($E94=1,$F94-$I94,$H94)*INDEX(Rates!$C$2:$AP$60,MATCH($B94,Rates!$A$2:$A$60,0),4),Limits!$B$9*Assets!$S94),MIN(Limits!$B$9*Assets!$S94,MAX(0,$F94-SUM($I94:K94)))),IF($E94=1,$F94-$I94,$H94)*INDEX(Rates!$C$2:$AP$60,MATCH($B94,Rates!$A$2:$A$60,0),4)))</f>
      </c>
      <c r="M94" s="2">
        <f>IF($B94="",0,IF($D94=1,IF(5&lt;=$C94,MIN(IF($E94=1,$F94-$I94,$H94)*INDEX(Rates!$C$2:$AP$60,MATCH($B94,Rates!$A$2:$A$60,0),5),Limits!$B$9*Assets!$S94),MIN(Limits!$B$9*Assets!$S94,MAX(0,$F94-SUM($I94:L94)))),IF($E94=1,$F94-$I94,$H94)*INDEX(Rates!$C$2:$AP$60,MATCH($B94,Rates!$A$2:$A$60,0),5)))</f>
      </c>
      <c r="N94" s="2">
        <f>IF($B94="",0,IF($D94=1,IF(6&lt;=$C94,MIN(IF($E94=1,$F94-$I94,$H94)*INDEX(Rates!$C$2:$AP$60,MATCH($B94,Rates!$A$2:$A$60,0),6),Limits!$B$9*Assets!$S94),MIN(Limits!$B$9*Assets!$S94,MAX(0,$F94-SUM($I94:M94)))),IF($E94=1,$F94-$I94,$H94)*INDEX(Rates!$C$2:$AP$60,MATCH($B94,Rates!$A$2:$A$60,0),6)))</f>
      </c>
      <c r="O94" s="2">
        <f>IF($B94="",0,IF($D94=1,IF(7&lt;=$C94,MIN(IF($E94=1,$F94-$I94,$H94)*INDEX(Rates!$C$2:$AP$60,MATCH($B94,Rates!$A$2:$A$60,0),7),Limits!$B$9*Assets!$S94),MIN(Limits!$B$9*Assets!$S94,MAX(0,$F94-SUM($I94:N94)))),IF($E94=1,$F94-$I94,$H94)*INDEX(Rates!$C$2:$AP$60,MATCH($B94,Rates!$A$2:$A$60,0),7)))</f>
      </c>
      <c r="P94" s="2">
        <f>IF($B94="",0,IF($D94=1,IF(8&lt;=$C94,MIN(IF($E94=1,$F94-$I94,$H94)*INDEX(Rates!$C$2:$AP$60,MATCH($B94,Rates!$A$2:$A$60,0),8),Limits!$B$9*Assets!$S94),MIN(Limits!$B$9*Assets!$S94,MAX(0,$F94-SUM($I94:O94)))),IF($E94=1,$F94-$I94,$H94)*INDEX(Rates!$C$2:$AP$60,MATCH($B94,Rates!$A$2:$A$60,0),8)))</f>
      </c>
      <c r="Q94" s="2">
        <f>IF($B94="",0,IF($D94=1,IF(9&lt;=$C94,MIN(IF($E94=1,$F94-$I94,$H94)*INDEX(Rates!$C$2:$AP$60,MATCH($B94,Rates!$A$2:$A$60,0),9),Limits!$B$9*Assets!$S94),MIN(Limits!$B$9*Assets!$S94,MAX(0,$F94-SUM($I94:P94)))),IF($E94=1,$F94-$I94,$H94)*INDEX(Rates!$C$2:$AP$60,MATCH($B94,Rates!$A$2:$A$60,0),9)))</f>
      </c>
      <c r="R94" s="2">
        <f>IF($B94="",0,IF($D94=1,IF(10&lt;=$C94,MIN(IF($E94=1,$F94-$I94,$H94)*INDEX(Rates!$C$2:$AP$60,MATCH($B94,Rates!$A$2:$A$60,0),10),Limits!$B$9*Assets!$S94),MIN(Limits!$B$9*Assets!$S94,MAX(0,$F94-SUM($I94:Q94)))),IF($E94=1,$F94-$I94,$H94)*INDEX(Rates!$C$2:$AP$60,MATCH($B94,Rates!$A$2:$A$60,0),10)))</f>
      </c>
      <c r="S94" s="2">
        <f>IF($B94="",0,IF($D94=1,IF(11&lt;=$C94,MIN(IF($E94=1,$F94-$I94,$H94)*INDEX(Rates!$C$2:$AP$60,MATCH($B94,Rates!$A$2:$A$60,0),11),Limits!$B$9*Assets!$S94),MIN(Limits!$B$9*Assets!$S94,MAX(0,$F94-SUM($I94:R94)))),IF($E94=1,$F94-$I94,$H94)*INDEX(Rates!$C$2:$AP$60,MATCH($B94,Rates!$A$2:$A$60,0),11)))</f>
      </c>
      <c r="T94" s="2">
        <f>IF($B94="",0,IF($D94=1,IF(12&lt;=$C94,MIN(IF($E94=1,$F94-$I94,$H94)*INDEX(Rates!$C$2:$AP$60,MATCH($B94,Rates!$A$2:$A$60,0),12),Limits!$B$9*Assets!$S94),MIN(Limits!$B$9*Assets!$S94,MAX(0,$F94-SUM($I94:S94)))),IF($E94=1,$F94-$I94,$H94)*INDEX(Rates!$C$2:$AP$60,MATCH($B94,Rates!$A$2:$A$60,0),12)))</f>
      </c>
      <c r="U94" s="2">
        <f>IF($B94="",0,IF($D94=1,IF(13&lt;=$C94,MIN(IF($E94=1,$F94-$I94,$H94)*INDEX(Rates!$C$2:$AP$60,MATCH($B94,Rates!$A$2:$A$60,0),13),Limits!$B$9*Assets!$S94),MIN(Limits!$B$9*Assets!$S94,MAX(0,$F94-SUM($I94:T94)))),IF($E94=1,$F94-$I94,$H94)*INDEX(Rates!$C$2:$AP$60,MATCH($B94,Rates!$A$2:$A$60,0),13)))</f>
      </c>
      <c r="V94" s="2">
        <f>IF($B94="",0,IF($D94=1,IF(14&lt;=$C94,MIN(IF($E94=1,$F94-$I94,$H94)*INDEX(Rates!$C$2:$AP$60,MATCH($B94,Rates!$A$2:$A$60,0),14),Limits!$B$9*Assets!$S94),MIN(Limits!$B$9*Assets!$S94,MAX(0,$F94-SUM($I94:U94)))),IF($E94=1,$F94-$I94,$H94)*INDEX(Rates!$C$2:$AP$60,MATCH($B94,Rates!$A$2:$A$60,0),14)))</f>
      </c>
      <c r="W94" s="2">
        <f>IF($B94="",0,IF($D94=1,IF(15&lt;=$C94,MIN(IF($E94=1,$F94-$I94,$H94)*INDEX(Rates!$C$2:$AP$60,MATCH($B94,Rates!$A$2:$A$60,0),15),Limits!$B$9*Assets!$S94),MIN(Limits!$B$9*Assets!$S94,MAX(0,$F94-SUM($I94:V94)))),IF($E94=1,$F94-$I94,$H94)*INDEX(Rates!$C$2:$AP$60,MATCH($B94,Rates!$A$2:$A$60,0),15)))</f>
      </c>
      <c r="X94" s="2">
        <f>IF($B94="",0,IF($D94=1,IF(16&lt;=$C94,MIN(IF($E94=1,$F94-$I94,$H94)*INDEX(Rates!$C$2:$AP$60,MATCH($B94,Rates!$A$2:$A$60,0),16),Limits!$B$9*Assets!$S94),MIN(Limits!$B$9*Assets!$S94,MAX(0,$F94-SUM($I94:W94)))),IF($E94=1,$F94-$I94,$H94)*INDEX(Rates!$C$2:$AP$60,MATCH($B94,Rates!$A$2:$A$60,0),16)))</f>
      </c>
      <c r="Y94" s="2">
        <f>IF($B94="",0,IF($D94=1,IF(17&lt;=$C94,MIN(IF($E94=1,$F94-$I94,$H94)*INDEX(Rates!$C$2:$AP$60,MATCH($B94,Rates!$A$2:$A$60,0),17),Limits!$B$9*Assets!$S94),MIN(Limits!$B$9*Assets!$S94,MAX(0,$F94-SUM($I94:X94)))),IF($E94=1,$F94-$I94,$H94)*INDEX(Rates!$C$2:$AP$60,MATCH($B94,Rates!$A$2:$A$60,0),17)))</f>
      </c>
      <c r="Z94" s="2">
        <f>IF($B94="",0,IF($D94=1,IF(18&lt;=$C94,MIN(IF($E94=1,$F94-$I94,$H94)*INDEX(Rates!$C$2:$AP$60,MATCH($B94,Rates!$A$2:$A$60,0),18),Limits!$B$9*Assets!$S94),MIN(Limits!$B$9*Assets!$S94,MAX(0,$F94-SUM($I94:Y94)))),IF($E94=1,$F94-$I94,$H94)*INDEX(Rates!$C$2:$AP$60,MATCH($B94,Rates!$A$2:$A$60,0),18)))</f>
      </c>
      <c r="AA94" s="2">
        <f>IF($B94="",0,IF($D94=1,IF(19&lt;=$C94,MIN(IF($E94=1,$F94-$I94,$H94)*INDEX(Rates!$C$2:$AP$60,MATCH($B94,Rates!$A$2:$A$60,0),19),Limits!$B$9*Assets!$S94),MIN(Limits!$B$9*Assets!$S94,MAX(0,$F94-SUM($I94:Z94)))),IF($E94=1,$F94-$I94,$H94)*INDEX(Rates!$C$2:$AP$60,MATCH($B94,Rates!$A$2:$A$60,0),19)))</f>
      </c>
      <c r="AB94" s="2">
        <f>IF($B94="",0,IF($D94=1,IF(20&lt;=$C94,MIN(IF($E94=1,$F94-$I94,$H94)*INDEX(Rates!$C$2:$AP$60,MATCH($B94,Rates!$A$2:$A$60,0),20),Limits!$B$9*Assets!$S94),MIN(Limits!$B$9*Assets!$S94,MAX(0,$F94-SUM($I94:AA94)))),IF($E94=1,$F94-$I94,$H94)*INDEX(Rates!$C$2:$AP$60,MATCH($B94,Rates!$A$2:$A$60,0),20)))</f>
      </c>
      <c r="AC94" s="2">
        <f>IF($B94="",0,IF($D94=1,IF(21&lt;=$C94,MIN(IF($E94=1,$F94-$I94,$H94)*INDEX(Rates!$C$2:$AP$60,MATCH($B94,Rates!$A$2:$A$60,0),21),Limits!$B$9*Assets!$S94),MIN(Limits!$B$9*Assets!$S94,MAX(0,$F94-SUM($I94:AB94)))),IF($E94=1,$F94-$I94,$H94)*INDEX(Rates!$C$2:$AP$60,MATCH($B94,Rates!$A$2:$A$60,0),21)))</f>
      </c>
      <c r="AD94" s="2">
        <f>IF($B94="",0,IF($D94=1,IF(22&lt;=$C94,MIN(IF($E94=1,$F94-$I94,$H94)*INDEX(Rates!$C$2:$AP$60,MATCH($B94,Rates!$A$2:$A$60,0),22),Limits!$B$9*Assets!$S94),MIN(Limits!$B$9*Assets!$S94,MAX(0,$F94-SUM($I94:AC94)))),IF($E94=1,$F94-$I94,$H94)*INDEX(Rates!$C$2:$AP$60,MATCH($B94,Rates!$A$2:$A$60,0),22)))</f>
      </c>
      <c r="AE94" s="2">
        <f>IF($B94="",0,IF($D94=1,IF(23&lt;=$C94,MIN(IF($E94=1,$F94-$I94,$H94)*INDEX(Rates!$C$2:$AP$60,MATCH($B94,Rates!$A$2:$A$60,0),23),Limits!$B$9*Assets!$S94),MIN(Limits!$B$9*Assets!$S94,MAX(0,$F94-SUM($I94:AD94)))),IF($E94=1,$F94-$I94,$H94)*INDEX(Rates!$C$2:$AP$60,MATCH($B94,Rates!$A$2:$A$60,0),23)))</f>
      </c>
      <c r="AF94" s="2">
        <f>IF($B94="",0,IF($D94=1,IF(24&lt;=$C94,MIN(IF($E94=1,$F94-$I94,$H94)*INDEX(Rates!$C$2:$AP$60,MATCH($B94,Rates!$A$2:$A$60,0),24),Limits!$B$9*Assets!$S94),MIN(Limits!$B$9*Assets!$S94,MAX(0,$F94-SUM($I94:AE94)))),IF($E94=1,$F94-$I94,$H94)*INDEX(Rates!$C$2:$AP$60,MATCH($B94,Rates!$A$2:$A$60,0),24)))</f>
      </c>
      <c r="AG94" s="2">
        <f>IF($B94="",0,IF($D94=1,IF(25&lt;=$C94,MIN(IF($E94=1,$F94-$I94,$H94)*INDEX(Rates!$C$2:$AP$60,MATCH($B94,Rates!$A$2:$A$60,0),25),Limits!$B$9*Assets!$S94),MIN(Limits!$B$9*Assets!$S94,MAX(0,$F94-SUM($I94:AF94)))),IF($E94=1,$F94-$I94,$H94)*INDEX(Rates!$C$2:$AP$60,MATCH($B94,Rates!$A$2:$A$60,0),25)))</f>
      </c>
      <c r="AH94" s="2">
        <f>IF($B94="",0,IF($D94=1,IF(26&lt;=$C94,MIN(IF($E94=1,$F94-$I94,$H94)*INDEX(Rates!$C$2:$AP$60,MATCH($B94,Rates!$A$2:$A$60,0),26),Limits!$B$9*Assets!$S94),MIN(Limits!$B$9*Assets!$S94,MAX(0,$F94-SUM($I94:AG94)))),IF($E94=1,$F94-$I94,$H94)*INDEX(Rates!$C$2:$AP$60,MATCH($B94,Rates!$A$2:$A$60,0),26)))</f>
      </c>
      <c r="AI94" s="2">
        <f>IF($B94="",0,IF($D94=1,IF(27&lt;=$C94,MIN(IF($E94=1,$F94-$I94,$H94)*INDEX(Rates!$C$2:$AP$60,MATCH($B94,Rates!$A$2:$A$60,0),27),Limits!$B$9*Assets!$S94),MIN(Limits!$B$9*Assets!$S94,MAX(0,$F94-SUM($I94:AH94)))),IF($E94=1,$F94-$I94,$H94)*INDEX(Rates!$C$2:$AP$60,MATCH($B94,Rates!$A$2:$A$60,0),27)))</f>
      </c>
      <c r="AJ94" s="2">
        <f>IF($B94="",0,IF($D94=1,IF(28&lt;=$C94,MIN(IF($E94=1,$F94-$I94,$H94)*INDEX(Rates!$C$2:$AP$60,MATCH($B94,Rates!$A$2:$A$60,0),28),Limits!$B$9*Assets!$S94),MIN(Limits!$B$9*Assets!$S94,MAX(0,$F94-SUM($I94:AI94)))),IF($E94=1,$F94-$I94,$H94)*INDEX(Rates!$C$2:$AP$60,MATCH($B94,Rates!$A$2:$A$60,0),28)))</f>
      </c>
      <c r="AK94" s="2">
        <f>IF($B94="",0,IF($D94=1,IF(29&lt;=$C94,MIN(IF($E94=1,$F94-$I94,$H94)*INDEX(Rates!$C$2:$AP$60,MATCH($B94,Rates!$A$2:$A$60,0),29),Limits!$B$9*Assets!$S94),MIN(Limits!$B$9*Assets!$S94,MAX(0,$F94-SUM($I94:AJ94)))),IF($E94=1,$F94-$I94,$H94)*INDEX(Rates!$C$2:$AP$60,MATCH($B94,Rates!$A$2:$A$60,0),29)))</f>
      </c>
      <c r="AL94" s="2">
        <f>IF($B94="",0,IF($D94=1,IF(30&lt;=$C94,MIN(IF($E94=1,$F94-$I94,$H94)*INDEX(Rates!$C$2:$AP$60,MATCH($B94,Rates!$A$2:$A$60,0),30),Limits!$B$9*Assets!$S94),MIN(Limits!$B$9*Assets!$S94,MAX(0,$F94-SUM($I94:AK94)))),IF($E94=1,$F94-$I94,$H94)*INDEX(Rates!$C$2:$AP$60,MATCH($B94,Rates!$A$2:$A$60,0),30)))</f>
      </c>
      <c r="AM94" s="2">
        <f>IF($B94="",0,IF($D94=1,IF(31&lt;=$C94,MIN(IF($E94=1,$F94-$I94,$H94)*INDEX(Rates!$C$2:$AP$60,MATCH($B94,Rates!$A$2:$A$60,0),31),Limits!$B$9*Assets!$S94),MIN(Limits!$B$9*Assets!$S94,MAX(0,$F94-SUM($I94:AL94)))),IF($E94=1,$F94-$I94,$H94)*INDEX(Rates!$C$2:$AP$60,MATCH($B94,Rates!$A$2:$A$60,0),31)))</f>
      </c>
      <c r="AN94" s="2">
        <f>IF($B94="",0,IF($D94=1,IF(32&lt;=$C94,MIN(IF($E94=1,$F94-$I94,$H94)*INDEX(Rates!$C$2:$AP$60,MATCH($B94,Rates!$A$2:$A$60,0),32),Limits!$B$9*Assets!$S94),MIN(Limits!$B$9*Assets!$S94,MAX(0,$F94-SUM($I94:AM94)))),IF($E94=1,$F94-$I94,$H94)*INDEX(Rates!$C$2:$AP$60,MATCH($B94,Rates!$A$2:$A$60,0),32)))</f>
      </c>
      <c r="AO94" s="2">
        <f>IF($B94="",0,IF($D94=1,IF(33&lt;=$C94,MIN(IF($E94=1,$F94-$I94,$H94)*INDEX(Rates!$C$2:$AP$60,MATCH($B94,Rates!$A$2:$A$60,0),33),Limits!$B$9*Assets!$S94),MIN(Limits!$B$9*Assets!$S94,MAX(0,$F94-SUM($I94:AN94)))),IF($E94=1,$F94-$I94,$H94)*INDEX(Rates!$C$2:$AP$60,MATCH($B94,Rates!$A$2:$A$60,0),33)))</f>
      </c>
      <c r="AP94" s="2">
        <f>IF($B94="",0,IF($D94=1,IF(34&lt;=$C94,MIN(IF($E94=1,$F94-$I94,$H94)*INDEX(Rates!$C$2:$AP$60,MATCH($B94,Rates!$A$2:$A$60,0),34),Limits!$B$9*Assets!$S94),MIN(Limits!$B$9*Assets!$S94,MAX(0,$F94-SUM($I94:AO94)))),IF($E94=1,$F94-$I94,$H94)*INDEX(Rates!$C$2:$AP$60,MATCH($B94,Rates!$A$2:$A$60,0),34)))</f>
      </c>
      <c r="AQ94" s="2">
        <f>IF($B94="",0,IF($D94=1,IF(35&lt;=$C94,MIN(IF($E94=1,$F94-$I94,$H94)*INDEX(Rates!$C$2:$AP$60,MATCH($B94,Rates!$A$2:$A$60,0),35),Limits!$B$9*Assets!$S94),MIN(Limits!$B$9*Assets!$S94,MAX(0,$F94-SUM($I94:AP94)))),IF($E94=1,$F94-$I94,$H94)*INDEX(Rates!$C$2:$AP$60,MATCH($B94,Rates!$A$2:$A$60,0),35)))</f>
      </c>
      <c r="AR94" s="2">
        <f>IF($B94="",0,IF($D94=1,IF(36&lt;=$C94,MIN(IF($E94=1,$F94-$I94,$H94)*INDEX(Rates!$C$2:$AP$60,MATCH($B94,Rates!$A$2:$A$60,0),36),Limits!$B$9*Assets!$S94),MIN(Limits!$B$9*Assets!$S94,MAX(0,$F94-SUM($I94:AQ94)))),IF($E94=1,$F94-$I94,$H94)*INDEX(Rates!$C$2:$AP$60,MATCH($B94,Rates!$A$2:$A$60,0),36)))</f>
      </c>
      <c r="AS94" s="2">
        <f>IF($B94="",0,IF($D94=1,IF(37&lt;=$C94,MIN(IF($E94=1,$F94-$I94,$H94)*INDEX(Rates!$C$2:$AP$60,MATCH($B94,Rates!$A$2:$A$60,0),37),Limits!$B$9*Assets!$S94),MIN(Limits!$B$9*Assets!$S94,MAX(0,$F94-SUM($I94:AR94)))),IF($E94=1,$F94-$I94,$H94)*INDEX(Rates!$C$2:$AP$60,MATCH($B94,Rates!$A$2:$A$60,0),37)))</f>
      </c>
      <c r="AT94" s="2">
        <f>IF($B94="",0,IF($D94=1,IF(38&lt;=$C94,MIN(IF($E94=1,$F94-$I94,$H94)*INDEX(Rates!$C$2:$AP$60,MATCH($B94,Rates!$A$2:$A$60,0),38),Limits!$B$9*Assets!$S94),MIN(Limits!$B$9*Assets!$S94,MAX(0,$F94-SUM($I94:AS94)))),IF($E94=1,$F94-$I94,$H94)*INDEX(Rates!$C$2:$AP$60,MATCH($B94,Rates!$A$2:$A$60,0),38)))</f>
      </c>
      <c r="AU94" s="2">
        <f>IF($B94="",0,IF($D94=1,IF(39&lt;=$C94,MIN(IF($E94=1,$F94-$I94,$H94)*INDEX(Rates!$C$2:$AP$60,MATCH($B94,Rates!$A$2:$A$60,0),39),Limits!$B$9*Assets!$S94),MIN(Limits!$B$9*Assets!$S94,MAX(0,$F94-SUM($I94:AT94)))),IF($E94=1,$F94-$I94,$H94)*INDEX(Rates!$C$2:$AP$60,MATCH($B94,Rates!$A$2:$A$60,0),39)))</f>
      </c>
      <c r="AV94" s="2">
        <f>IF($B94="",0,IF($D94=1,IF(40&lt;=$C94,MIN(IF($E94=1,$F94-$I94,$H94)*INDEX(Rates!$C$2:$AP$60,MATCH($B94,Rates!$A$2:$A$60,0),40),Limits!$B$9*Assets!$S94),MIN(Limits!$B$9*Assets!$S94,MAX(0,$F94-SUM($I94:AU94)))),IF($E94=1,$F94-$I94,$H94)*INDEX(Rates!$C$2:$AP$60,MATCH($B94,Rates!$A$2:$A$60,0),40)))</f>
      </c>
    </row>
    <row r="95" spans="1:48" x14ac:dyDescent="0.25">
      <c r="A95">
        <f>IF(Assets!A95="","",Assets!A95)</f>
      </c>
      <c r="B95">
        <f>Assets!AD95</f>
      </c>
      <c r="C95">
        <f>IF(B95="",0,INDEX(Rates!$B$2:$B$60,MATCH(B95,Rates!$A$2:$A$60,0)))</f>
      </c>
      <c r="D95">
        <f>Assets!X95</f>
      </c>
      <c r="E95">
        <f>IF(AND(D95=1,Assets!J95=1,Assets!K95=0),1,0)</f>
      </c>
      <c r="F95">
        <f>Assets!T95</f>
      </c>
      <c r="G95">
        <f>Assets!AF95+Assets!L95</f>
      </c>
      <c r="H95">
        <f>Assets!M95</f>
      </c>
      <c r="I95" s="2">
        <f>IF($B95="",0,IF($D95=1,IF(1&lt;=$C95,MIN($G95+$H95*INDEX(Rates!$C$2:$AP$60,MATCH($B95,Rates!$A$2:$A$60,0),1),Assets!$Z95),MIN($G95+$H95*INDEX(Rates!$C$2:$AP$60,MATCH($B95,Rates!$A$2:$A$60,0),1),Assets!$Z95)),$G95+$H95*INDEX(Rates!$C$2:$AP$60,MATCH($B95,Rates!$A$2:$A$60,0),1)))</f>
      </c>
      <c r="J95" s="2">
        <f>IF($B95="",0,IF($D95=1,IF(2&lt;=$C95,MIN(IF($E95=1,$F95-$I95,$H95)*INDEX(Rates!$C$2:$AP$60,MATCH($B95,Rates!$A$2:$A$60,0),2),Limits!$B$7*Assets!$S95),MIN(Limits!$B$9*Assets!$S95,MAX(0,$F95-SUM($I95:I95)))),IF($E95=1,$F95-$I95,$H95)*INDEX(Rates!$C$2:$AP$60,MATCH($B95,Rates!$A$2:$A$60,0),2)))</f>
      </c>
      <c r="K95" s="2">
        <f>IF($B95="",0,IF($D95=1,IF(3&lt;=$C95,MIN(IF($E95=1,$F95-$I95,$H95)*INDEX(Rates!$C$2:$AP$60,MATCH($B95,Rates!$A$2:$A$60,0),3),Limits!$B$8*Assets!$S95),MIN(Limits!$B$9*Assets!$S95,MAX(0,$F95-SUM($I95:J95)))),IF($E95=1,$F95-$I95,$H95)*INDEX(Rates!$C$2:$AP$60,MATCH($B95,Rates!$A$2:$A$60,0),3)))</f>
      </c>
      <c r="L95" s="2">
        <f>IF($B95="",0,IF($D95=1,IF(4&lt;=$C95,MIN(IF($E95=1,$F95-$I95,$H95)*INDEX(Rates!$C$2:$AP$60,MATCH($B95,Rates!$A$2:$A$60,0),4),Limits!$B$9*Assets!$S95),MIN(Limits!$B$9*Assets!$S95,MAX(0,$F95-SUM($I95:K95)))),IF($E95=1,$F95-$I95,$H95)*INDEX(Rates!$C$2:$AP$60,MATCH($B95,Rates!$A$2:$A$60,0),4)))</f>
      </c>
      <c r="M95" s="2">
        <f>IF($B95="",0,IF($D95=1,IF(5&lt;=$C95,MIN(IF($E95=1,$F95-$I95,$H95)*INDEX(Rates!$C$2:$AP$60,MATCH($B95,Rates!$A$2:$A$60,0),5),Limits!$B$9*Assets!$S95),MIN(Limits!$B$9*Assets!$S95,MAX(0,$F95-SUM($I95:L95)))),IF($E95=1,$F95-$I95,$H95)*INDEX(Rates!$C$2:$AP$60,MATCH($B95,Rates!$A$2:$A$60,0),5)))</f>
      </c>
      <c r="N95" s="2">
        <f>IF($B95="",0,IF($D95=1,IF(6&lt;=$C95,MIN(IF($E95=1,$F95-$I95,$H95)*INDEX(Rates!$C$2:$AP$60,MATCH($B95,Rates!$A$2:$A$60,0),6),Limits!$B$9*Assets!$S95),MIN(Limits!$B$9*Assets!$S95,MAX(0,$F95-SUM($I95:M95)))),IF($E95=1,$F95-$I95,$H95)*INDEX(Rates!$C$2:$AP$60,MATCH($B95,Rates!$A$2:$A$60,0),6)))</f>
      </c>
      <c r="O95" s="2">
        <f>IF($B95="",0,IF($D95=1,IF(7&lt;=$C95,MIN(IF($E95=1,$F95-$I95,$H95)*INDEX(Rates!$C$2:$AP$60,MATCH($B95,Rates!$A$2:$A$60,0),7),Limits!$B$9*Assets!$S95),MIN(Limits!$B$9*Assets!$S95,MAX(0,$F95-SUM($I95:N95)))),IF($E95=1,$F95-$I95,$H95)*INDEX(Rates!$C$2:$AP$60,MATCH($B95,Rates!$A$2:$A$60,0),7)))</f>
      </c>
      <c r="P95" s="2">
        <f>IF($B95="",0,IF($D95=1,IF(8&lt;=$C95,MIN(IF($E95=1,$F95-$I95,$H95)*INDEX(Rates!$C$2:$AP$60,MATCH($B95,Rates!$A$2:$A$60,0),8),Limits!$B$9*Assets!$S95),MIN(Limits!$B$9*Assets!$S95,MAX(0,$F95-SUM($I95:O95)))),IF($E95=1,$F95-$I95,$H95)*INDEX(Rates!$C$2:$AP$60,MATCH($B95,Rates!$A$2:$A$60,0),8)))</f>
      </c>
      <c r="Q95" s="2">
        <f>IF($B95="",0,IF($D95=1,IF(9&lt;=$C95,MIN(IF($E95=1,$F95-$I95,$H95)*INDEX(Rates!$C$2:$AP$60,MATCH($B95,Rates!$A$2:$A$60,0),9),Limits!$B$9*Assets!$S95),MIN(Limits!$B$9*Assets!$S95,MAX(0,$F95-SUM($I95:P95)))),IF($E95=1,$F95-$I95,$H95)*INDEX(Rates!$C$2:$AP$60,MATCH($B95,Rates!$A$2:$A$60,0),9)))</f>
      </c>
      <c r="R95" s="2">
        <f>IF($B95="",0,IF($D95=1,IF(10&lt;=$C95,MIN(IF($E95=1,$F95-$I95,$H95)*INDEX(Rates!$C$2:$AP$60,MATCH($B95,Rates!$A$2:$A$60,0),10),Limits!$B$9*Assets!$S95),MIN(Limits!$B$9*Assets!$S95,MAX(0,$F95-SUM($I95:Q95)))),IF($E95=1,$F95-$I95,$H95)*INDEX(Rates!$C$2:$AP$60,MATCH($B95,Rates!$A$2:$A$60,0),10)))</f>
      </c>
      <c r="S95" s="2">
        <f>IF($B95="",0,IF($D95=1,IF(11&lt;=$C95,MIN(IF($E95=1,$F95-$I95,$H95)*INDEX(Rates!$C$2:$AP$60,MATCH($B95,Rates!$A$2:$A$60,0),11),Limits!$B$9*Assets!$S95),MIN(Limits!$B$9*Assets!$S95,MAX(0,$F95-SUM($I95:R95)))),IF($E95=1,$F95-$I95,$H95)*INDEX(Rates!$C$2:$AP$60,MATCH($B95,Rates!$A$2:$A$60,0),11)))</f>
      </c>
      <c r="T95" s="2">
        <f>IF($B95="",0,IF($D95=1,IF(12&lt;=$C95,MIN(IF($E95=1,$F95-$I95,$H95)*INDEX(Rates!$C$2:$AP$60,MATCH($B95,Rates!$A$2:$A$60,0),12),Limits!$B$9*Assets!$S95),MIN(Limits!$B$9*Assets!$S95,MAX(0,$F95-SUM($I95:S95)))),IF($E95=1,$F95-$I95,$H95)*INDEX(Rates!$C$2:$AP$60,MATCH($B95,Rates!$A$2:$A$60,0),12)))</f>
      </c>
      <c r="U95" s="2">
        <f>IF($B95="",0,IF($D95=1,IF(13&lt;=$C95,MIN(IF($E95=1,$F95-$I95,$H95)*INDEX(Rates!$C$2:$AP$60,MATCH($B95,Rates!$A$2:$A$60,0),13),Limits!$B$9*Assets!$S95),MIN(Limits!$B$9*Assets!$S95,MAX(0,$F95-SUM($I95:T95)))),IF($E95=1,$F95-$I95,$H95)*INDEX(Rates!$C$2:$AP$60,MATCH($B95,Rates!$A$2:$A$60,0),13)))</f>
      </c>
      <c r="V95" s="2">
        <f>IF($B95="",0,IF($D95=1,IF(14&lt;=$C95,MIN(IF($E95=1,$F95-$I95,$H95)*INDEX(Rates!$C$2:$AP$60,MATCH($B95,Rates!$A$2:$A$60,0),14),Limits!$B$9*Assets!$S95),MIN(Limits!$B$9*Assets!$S95,MAX(0,$F95-SUM($I95:U95)))),IF($E95=1,$F95-$I95,$H95)*INDEX(Rates!$C$2:$AP$60,MATCH($B95,Rates!$A$2:$A$60,0),14)))</f>
      </c>
      <c r="W95" s="2">
        <f>IF($B95="",0,IF($D95=1,IF(15&lt;=$C95,MIN(IF($E95=1,$F95-$I95,$H95)*INDEX(Rates!$C$2:$AP$60,MATCH($B95,Rates!$A$2:$A$60,0),15),Limits!$B$9*Assets!$S95),MIN(Limits!$B$9*Assets!$S95,MAX(0,$F95-SUM($I95:V95)))),IF($E95=1,$F95-$I95,$H95)*INDEX(Rates!$C$2:$AP$60,MATCH($B95,Rates!$A$2:$A$60,0),15)))</f>
      </c>
      <c r="X95" s="2">
        <f>IF($B95="",0,IF($D95=1,IF(16&lt;=$C95,MIN(IF($E95=1,$F95-$I95,$H95)*INDEX(Rates!$C$2:$AP$60,MATCH($B95,Rates!$A$2:$A$60,0),16),Limits!$B$9*Assets!$S95),MIN(Limits!$B$9*Assets!$S95,MAX(0,$F95-SUM($I95:W95)))),IF($E95=1,$F95-$I95,$H95)*INDEX(Rates!$C$2:$AP$60,MATCH($B95,Rates!$A$2:$A$60,0),16)))</f>
      </c>
      <c r="Y95" s="2">
        <f>IF($B95="",0,IF($D95=1,IF(17&lt;=$C95,MIN(IF($E95=1,$F95-$I95,$H95)*INDEX(Rates!$C$2:$AP$60,MATCH($B95,Rates!$A$2:$A$60,0),17),Limits!$B$9*Assets!$S95),MIN(Limits!$B$9*Assets!$S95,MAX(0,$F95-SUM($I95:X95)))),IF($E95=1,$F95-$I95,$H95)*INDEX(Rates!$C$2:$AP$60,MATCH($B95,Rates!$A$2:$A$60,0),17)))</f>
      </c>
      <c r="Z95" s="2">
        <f>IF($B95="",0,IF($D95=1,IF(18&lt;=$C95,MIN(IF($E95=1,$F95-$I95,$H95)*INDEX(Rates!$C$2:$AP$60,MATCH($B95,Rates!$A$2:$A$60,0),18),Limits!$B$9*Assets!$S95),MIN(Limits!$B$9*Assets!$S95,MAX(0,$F95-SUM($I95:Y95)))),IF($E95=1,$F95-$I95,$H95)*INDEX(Rates!$C$2:$AP$60,MATCH($B95,Rates!$A$2:$A$60,0),18)))</f>
      </c>
      <c r="AA95" s="2">
        <f>IF($B95="",0,IF($D95=1,IF(19&lt;=$C95,MIN(IF($E95=1,$F95-$I95,$H95)*INDEX(Rates!$C$2:$AP$60,MATCH($B95,Rates!$A$2:$A$60,0),19),Limits!$B$9*Assets!$S95),MIN(Limits!$B$9*Assets!$S95,MAX(0,$F95-SUM($I95:Z95)))),IF($E95=1,$F95-$I95,$H95)*INDEX(Rates!$C$2:$AP$60,MATCH($B95,Rates!$A$2:$A$60,0),19)))</f>
      </c>
      <c r="AB95" s="2">
        <f>IF($B95="",0,IF($D95=1,IF(20&lt;=$C95,MIN(IF($E95=1,$F95-$I95,$H95)*INDEX(Rates!$C$2:$AP$60,MATCH($B95,Rates!$A$2:$A$60,0),20),Limits!$B$9*Assets!$S95),MIN(Limits!$B$9*Assets!$S95,MAX(0,$F95-SUM($I95:AA95)))),IF($E95=1,$F95-$I95,$H95)*INDEX(Rates!$C$2:$AP$60,MATCH($B95,Rates!$A$2:$A$60,0),20)))</f>
      </c>
      <c r="AC95" s="2">
        <f>IF($B95="",0,IF($D95=1,IF(21&lt;=$C95,MIN(IF($E95=1,$F95-$I95,$H95)*INDEX(Rates!$C$2:$AP$60,MATCH($B95,Rates!$A$2:$A$60,0),21),Limits!$B$9*Assets!$S95),MIN(Limits!$B$9*Assets!$S95,MAX(0,$F95-SUM($I95:AB95)))),IF($E95=1,$F95-$I95,$H95)*INDEX(Rates!$C$2:$AP$60,MATCH($B95,Rates!$A$2:$A$60,0),21)))</f>
      </c>
      <c r="AD95" s="2">
        <f>IF($B95="",0,IF($D95=1,IF(22&lt;=$C95,MIN(IF($E95=1,$F95-$I95,$H95)*INDEX(Rates!$C$2:$AP$60,MATCH($B95,Rates!$A$2:$A$60,0),22),Limits!$B$9*Assets!$S95),MIN(Limits!$B$9*Assets!$S95,MAX(0,$F95-SUM($I95:AC95)))),IF($E95=1,$F95-$I95,$H95)*INDEX(Rates!$C$2:$AP$60,MATCH($B95,Rates!$A$2:$A$60,0),22)))</f>
      </c>
      <c r="AE95" s="2">
        <f>IF($B95="",0,IF($D95=1,IF(23&lt;=$C95,MIN(IF($E95=1,$F95-$I95,$H95)*INDEX(Rates!$C$2:$AP$60,MATCH($B95,Rates!$A$2:$A$60,0),23),Limits!$B$9*Assets!$S95),MIN(Limits!$B$9*Assets!$S95,MAX(0,$F95-SUM($I95:AD95)))),IF($E95=1,$F95-$I95,$H95)*INDEX(Rates!$C$2:$AP$60,MATCH($B95,Rates!$A$2:$A$60,0),23)))</f>
      </c>
      <c r="AF95" s="2">
        <f>IF($B95="",0,IF($D95=1,IF(24&lt;=$C95,MIN(IF($E95=1,$F95-$I95,$H95)*INDEX(Rates!$C$2:$AP$60,MATCH($B95,Rates!$A$2:$A$60,0),24),Limits!$B$9*Assets!$S95),MIN(Limits!$B$9*Assets!$S95,MAX(0,$F95-SUM($I95:AE95)))),IF($E95=1,$F95-$I95,$H95)*INDEX(Rates!$C$2:$AP$60,MATCH($B95,Rates!$A$2:$A$60,0),24)))</f>
      </c>
      <c r="AG95" s="2">
        <f>IF($B95="",0,IF($D95=1,IF(25&lt;=$C95,MIN(IF($E95=1,$F95-$I95,$H95)*INDEX(Rates!$C$2:$AP$60,MATCH($B95,Rates!$A$2:$A$60,0),25),Limits!$B$9*Assets!$S95),MIN(Limits!$B$9*Assets!$S95,MAX(0,$F95-SUM($I95:AF95)))),IF($E95=1,$F95-$I95,$H95)*INDEX(Rates!$C$2:$AP$60,MATCH($B95,Rates!$A$2:$A$60,0),25)))</f>
      </c>
      <c r="AH95" s="2">
        <f>IF($B95="",0,IF($D95=1,IF(26&lt;=$C95,MIN(IF($E95=1,$F95-$I95,$H95)*INDEX(Rates!$C$2:$AP$60,MATCH($B95,Rates!$A$2:$A$60,0),26),Limits!$B$9*Assets!$S95),MIN(Limits!$B$9*Assets!$S95,MAX(0,$F95-SUM($I95:AG95)))),IF($E95=1,$F95-$I95,$H95)*INDEX(Rates!$C$2:$AP$60,MATCH($B95,Rates!$A$2:$A$60,0),26)))</f>
      </c>
      <c r="AI95" s="2">
        <f>IF($B95="",0,IF($D95=1,IF(27&lt;=$C95,MIN(IF($E95=1,$F95-$I95,$H95)*INDEX(Rates!$C$2:$AP$60,MATCH($B95,Rates!$A$2:$A$60,0),27),Limits!$B$9*Assets!$S95),MIN(Limits!$B$9*Assets!$S95,MAX(0,$F95-SUM($I95:AH95)))),IF($E95=1,$F95-$I95,$H95)*INDEX(Rates!$C$2:$AP$60,MATCH($B95,Rates!$A$2:$A$60,0),27)))</f>
      </c>
      <c r="AJ95" s="2">
        <f>IF($B95="",0,IF($D95=1,IF(28&lt;=$C95,MIN(IF($E95=1,$F95-$I95,$H95)*INDEX(Rates!$C$2:$AP$60,MATCH($B95,Rates!$A$2:$A$60,0),28),Limits!$B$9*Assets!$S95),MIN(Limits!$B$9*Assets!$S95,MAX(0,$F95-SUM($I95:AI95)))),IF($E95=1,$F95-$I95,$H95)*INDEX(Rates!$C$2:$AP$60,MATCH($B95,Rates!$A$2:$A$60,0),28)))</f>
      </c>
      <c r="AK95" s="2">
        <f>IF($B95="",0,IF($D95=1,IF(29&lt;=$C95,MIN(IF($E95=1,$F95-$I95,$H95)*INDEX(Rates!$C$2:$AP$60,MATCH($B95,Rates!$A$2:$A$60,0),29),Limits!$B$9*Assets!$S95),MIN(Limits!$B$9*Assets!$S95,MAX(0,$F95-SUM($I95:AJ95)))),IF($E95=1,$F95-$I95,$H95)*INDEX(Rates!$C$2:$AP$60,MATCH($B95,Rates!$A$2:$A$60,0),29)))</f>
      </c>
      <c r="AL95" s="2">
        <f>IF($B95="",0,IF($D95=1,IF(30&lt;=$C95,MIN(IF($E95=1,$F95-$I95,$H95)*INDEX(Rates!$C$2:$AP$60,MATCH($B95,Rates!$A$2:$A$60,0),30),Limits!$B$9*Assets!$S95),MIN(Limits!$B$9*Assets!$S95,MAX(0,$F95-SUM($I95:AK95)))),IF($E95=1,$F95-$I95,$H95)*INDEX(Rates!$C$2:$AP$60,MATCH($B95,Rates!$A$2:$A$60,0),30)))</f>
      </c>
      <c r="AM95" s="2">
        <f>IF($B95="",0,IF($D95=1,IF(31&lt;=$C95,MIN(IF($E95=1,$F95-$I95,$H95)*INDEX(Rates!$C$2:$AP$60,MATCH($B95,Rates!$A$2:$A$60,0),31),Limits!$B$9*Assets!$S95),MIN(Limits!$B$9*Assets!$S95,MAX(0,$F95-SUM($I95:AL95)))),IF($E95=1,$F95-$I95,$H95)*INDEX(Rates!$C$2:$AP$60,MATCH($B95,Rates!$A$2:$A$60,0),31)))</f>
      </c>
      <c r="AN95" s="2">
        <f>IF($B95="",0,IF($D95=1,IF(32&lt;=$C95,MIN(IF($E95=1,$F95-$I95,$H95)*INDEX(Rates!$C$2:$AP$60,MATCH($B95,Rates!$A$2:$A$60,0),32),Limits!$B$9*Assets!$S95),MIN(Limits!$B$9*Assets!$S95,MAX(0,$F95-SUM($I95:AM95)))),IF($E95=1,$F95-$I95,$H95)*INDEX(Rates!$C$2:$AP$60,MATCH($B95,Rates!$A$2:$A$60,0),32)))</f>
      </c>
      <c r="AO95" s="2">
        <f>IF($B95="",0,IF($D95=1,IF(33&lt;=$C95,MIN(IF($E95=1,$F95-$I95,$H95)*INDEX(Rates!$C$2:$AP$60,MATCH($B95,Rates!$A$2:$A$60,0),33),Limits!$B$9*Assets!$S95),MIN(Limits!$B$9*Assets!$S95,MAX(0,$F95-SUM($I95:AN95)))),IF($E95=1,$F95-$I95,$H95)*INDEX(Rates!$C$2:$AP$60,MATCH($B95,Rates!$A$2:$A$60,0),33)))</f>
      </c>
      <c r="AP95" s="2">
        <f>IF($B95="",0,IF($D95=1,IF(34&lt;=$C95,MIN(IF($E95=1,$F95-$I95,$H95)*INDEX(Rates!$C$2:$AP$60,MATCH($B95,Rates!$A$2:$A$60,0),34),Limits!$B$9*Assets!$S95),MIN(Limits!$B$9*Assets!$S95,MAX(0,$F95-SUM($I95:AO95)))),IF($E95=1,$F95-$I95,$H95)*INDEX(Rates!$C$2:$AP$60,MATCH($B95,Rates!$A$2:$A$60,0),34)))</f>
      </c>
      <c r="AQ95" s="2">
        <f>IF($B95="",0,IF($D95=1,IF(35&lt;=$C95,MIN(IF($E95=1,$F95-$I95,$H95)*INDEX(Rates!$C$2:$AP$60,MATCH($B95,Rates!$A$2:$A$60,0),35),Limits!$B$9*Assets!$S95),MIN(Limits!$B$9*Assets!$S95,MAX(0,$F95-SUM($I95:AP95)))),IF($E95=1,$F95-$I95,$H95)*INDEX(Rates!$C$2:$AP$60,MATCH($B95,Rates!$A$2:$A$60,0),35)))</f>
      </c>
      <c r="AR95" s="2">
        <f>IF($B95="",0,IF($D95=1,IF(36&lt;=$C95,MIN(IF($E95=1,$F95-$I95,$H95)*INDEX(Rates!$C$2:$AP$60,MATCH($B95,Rates!$A$2:$A$60,0),36),Limits!$B$9*Assets!$S95),MIN(Limits!$B$9*Assets!$S95,MAX(0,$F95-SUM($I95:AQ95)))),IF($E95=1,$F95-$I95,$H95)*INDEX(Rates!$C$2:$AP$60,MATCH($B95,Rates!$A$2:$A$60,0),36)))</f>
      </c>
      <c r="AS95" s="2">
        <f>IF($B95="",0,IF($D95=1,IF(37&lt;=$C95,MIN(IF($E95=1,$F95-$I95,$H95)*INDEX(Rates!$C$2:$AP$60,MATCH($B95,Rates!$A$2:$A$60,0),37),Limits!$B$9*Assets!$S95),MIN(Limits!$B$9*Assets!$S95,MAX(0,$F95-SUM($I95:AR95)))),IF($E95=1,$F95-$I95,$H95)*INDEX(Rates!$C$2:$AP$60,MATCH($B95,Rates!$A$2:$A$60,0),37)))</f>
      </c>
      <c r="AT95" s="2">
        <f>IF($B95="",0,IF($D95=1,IF(38&lt;=$C95,MIN(IF($E95=1,$F95-$I95,$H95)*INDEX(Rates!$C$2:$AP$60,MATCH($B95,Rates!$A$2:$A$60,0),38),Limits!$B$9*Assets!$S95),MIN(Limits!$B$9*Assets!$S95,MAX(0,$F95-SUM($I95:AS95)))),IF($E95=1,$F95-$I95,$H95)*INDEX(Rates!$C$2:$AP$60,MATCH($B95,Rates!$A$2:$A$60,0),38)))</f>
      </c>
      <c r="AU95" s="2">
        <f>IF($B95="",0,IF($D95=1,IF(39&lt;=$C95,MIN(IF($E95=1,$F95-$I95,$H95)*INDEX(Rates!$C$2:$AP$60,MATCH($B95,Rates!$A$2:$A$60,0),39),Limits!$B$9*Assets!$S95),MIN(Limits!$B$9*Assets!$S95,MAX(0,$F95-SUM($I95:AT95)))),IF($E95=1,$F95-$I95,$H95)*INDEX(Rates!$C$2:$AP$60,MATCH($B95,Rates!$A$2:$A$60,0),39)))</f>
      </c>
      <c r="AV95" s="2">
        <f>IF($B95="",0,IF($D95=1,IF(40&lt;=$C95,MIN(IF($E95=1,$F95-$I95,$H95)*INDEX(Rates!$C$2:$AP$60,MATCH($B95,Rates!$A$2:$A$60,0),40),Limits!$B$9*Assets!$S95),MIN(Limits!$B$9*Assets!$S95,MAX(0,$F95-SUM($I95:AU95)))),IF($E95=1,$F95-$I95,$H95)*INDEX(Rates!$C$2:$AP$60,MATCH($B95,Rates!$A$2:$A$60,0),40)))</f>
      </c>
    </row>
    <row r="96" spans="1:48" x14ac:dyDescent="0.25">
      <c r="A96">
        <f>IF(Assets!A96="","",Assets!A96)</f>
      </c>
      <c r="B96">
        <f>Assets!AD96</f>
      </c>
      <c r="C96">
        <f>IF(B96="",0,INDEX(Rates!$B$2:$B$60,MATCH(B96,Rates!$A$2:$A$60,0)))</f>
      </c>
      <c r="D96">
        <f>Assets!X96</f>
      </c>
      <c r="E96">
        <f>IF(AND(D96=1,Assets!J96=1,Assets!K96=0),1,0)</f>
      </c>
      <c r="F96">
        <f>Assets!T96</f>
      </c>
      <c r="G96">
        <f>Assets!AF96+Assets!L96</f>
      </c>
      <c r="H96">
        <f>Assets!M96</f>
      </c>
      <c r="I96" s="2">
        <f>IF($B96="",0,IF($D96=1,IF(1&lt;=$C96,MIN($G96+$H96*INDEX(Rates!$C$2:$AP$60,MATCH($B96,Rates!$A$2:$A$60,0),1),Assets!$Z96),MIN($G96+$H96*INDEX(Rates!$C$2:$AP$60,MATCH($B96,Rates!$A$2:$A$60,0),1),Assets!$Z96)),$G96+$H96*INDEX(Rates!$C$2:$AP$60,MATCH($B96,Rates!$A$2:$A$60,0),1)))</f>
      </c>
      <c r="J96" s="2">
        <f>IF($B96="",0,IF($D96=1,IF(2&lt;=$C96,MIN(IF($E96=1,$F96-$I96,$H96)*INDEX(Rates!$C$2:$AP$60,MATCH($B96,Rates!$A$2:$A$60,0),2),Limits!$B$7*Assets!$S96),MIN(Limits!$B$9*Assets!$S96,MAX(0,$F96-SUM($I96:I96)))),IF($E96=1,$F96-$I96,$H96)*INDEX(Rates!$C$2:$AP$60,MATCH($B96,Rates!$A$2:$A$60,0),2)))</f>
      </c>
      <c r="K96" s="2">
        <f>IF($B96="",0,IF($D96=1,IF(3&lt;=$C96,MIN(IF($E96=1,$F96-$I96,$H96)*INDEX(Rates!$C$2:$AP$60,MATCH($B96,Rates!$A$2:$A$60,0),3),Limits!$B$8*Assets!$S96),MIN(Limits!$B$9*Assets!$S96,MAX(0,$F96-SUM($I96:J96)))),IF($E96=1,$F96-$I96,$H96)*INDEX(Rates!$C$2:$AP$60,MATCH($B96,Rates!$A$2:$A$60,0),3)))</f>
      </c>
      <c r="L96" s="2">
        <f>IF($B96="",0,IF($D96=1,IF(4&lt;=$C96,MIN(IF($E96=1,$F96-$I96,$H96)*INDEX(Rates!$C$2:$AP$60,MATCH($B96,Rates!$A$2:$A$60,0),4),Limits!$B$9*Assets!$S96),MIN(Limits!$B$9*Assets!$S96,MAX(0,$F96-SUM($I96:K96)))),IF($E96=1,$F96-$I96,$H96)*INDEX(Rates!$C$2:$AP$60,MATCH($B96,Rates!$A$2:$A$60,0),4)))</f>
      </c>
      <c r="M96" s="2">
        <f>IF($B96="",0,IF($D96=1,IF(5&lt;=$C96,MIN(IF($E96=1,$F96-$I96,$H96)*INDEX(Rates!$C$2:$AP$60,MATCH($B96,Rates!$A$2:$A$60,0),5),Limits!$B$9*Assets!$S96),MIN(Limits!$B$9*Assets!$S96,MAX(0,$F96-SUM($I96:L96)))),IF($E96=1,$F96-$I96,$H96)*INDEX(Rates!$C$2:$AP$60,MATCH($B96,Rates!$A$2:$A$60,0),5)))</f>
      </c>
      <c r="N96" s="2">
        <f>IF($B96="",0,IF($D96=1,IF(6&lt;=$C96,MIN(IF($E96=1,$F96-$I96,$H96)*INDEX(Rates!$C$2:$AP$60,MATCH($B96,Rates!$A$2:$A$60,0),6),Limits!$B$9*Assets!$S96),MIN(Limits!$B$9*Assets!$S96,MAX(0,$F96-SUM($I96:M96)))),IF($E96=1,$F96-$I96,$H96)*INDEX(Rates!$C$2:$AP$60,MATCH($B96,Rates!$A$2:$A$60,0),6)))</f>
      </c>
      <c r="O96" s="2">
        <f>IF($B96="",0,IF($D96=1,IF(7&lt;=$C96,MIN(IF($E96=1,$F96-$I96,$H96)*INDEX(Rates!$C$2:$AP$60,MATCH($B96,Rates!$A$2:$A$60,0),7),Limits!$B$9*Assets!$S96),MIN(Limits!$B$9*Assets!$S96,MAX(0,$F96-SUM($I96:N96)))),IF($E96=1,$F96-$I96,$H96)*INDEX(Rates!$C$2:$AP$60,MATCH($B96,Rates!$A$2:$A$60,0),7)))</f>
      </c>
      <c r="P96" s="2">
        <f>IF($B96="",0,IF($D96=1,IF(8&lt;=$C96,MIN(IF($E96=1,$F96-$I96,$H96)*INDEX(Rates!$C$2:$AP$60,MATCH($B96,Rates!$A$2:$A$60,0),8),Limits!$B$9*Assets!$S96),MIN(Limits!$B$9*Assets!$S96,MAX(0,$F96-SUM($I96:O96)))),IF($E96=1,$F96-$I96,$H96)*INDEX(Rates!$C$2:$AP$60,MATCH($B96,Rates!$A$2:$A$60,0),8)))</f>
      </c>
      <c r="Q96" s="2">
        <f>IF($B96="",0,IF($D96=1,IF(9&lt;=$C96,MIN(IF($E96=1,$F96-$I96,$H96)*INDEX(Rates!$C$2:$AP$60,MATCH($B96,Rates!$A$2:$A$60,0),9),Limits!$B$9*Assets!$S96),MIN(Limits!$B$9*Assets!$S96,MAX(0,$F96-SUM($I96:P96)))),IF($E96=1,$F96-$I96,$H96)*INDEX(Rates!$C$2:$AP$60,MATCH($B96,Rates!$A$2:$A$60,0),9)))</f>
      </c>
      <c r="R96" s="2">
        <f>IF($B96="",0,IF($D96=1,IF(10&lt;=$C96,MIN(IF($E96=1,$F96-$I96,$H96)*INDEX(Rates!$C$2:$AP$60,MATCH($B96,Rates!$A$2:$A$60,0),10),Limits!$B$9*Assets!$S96),MIN(Limits!$B$9*Assets!$S96,MAX(0,$F96-SUM($I96:Q96)))),IF($E96=1,$F96-$I96,$H96)*INDEX(Rates!$C$2:$AP$60,MATCH($B96,Rates!$A$2:$A$60,0),10)))</f>
      </c>
      <c r="S96" s="2">
        <f>IF($B96="",0,IF($D96=1,IF(11&lt;=$C96,MIN(IF($E96=1,$F96-$I96,$H96)*INDEX(Rates!$C$2:$AP$60,MATCH($B96,Rates!$A$2:$A$60,0),11),Limits!$B$9*Assets!$S96),MIN(Limits!$B$9*Assets!$S96,MAX(0,$F96-SUM($I96:R96)))),IF($E96=1,$F96-$I96,$H96)*INDEX(Rates!$C$2:$AP$60,MATCH($B96,Rates!$A$2:$A$60,0),11)))</f>
      </c>
      <c r="T96" s="2">
        <f>IF($B96="",0,IF($D96=1,IF(12&lt;=$C96,MIN(IF($E96=1,$F96-$I96,$H96)*INDEX(Rates!$C$2:$AP$60,MATCH($B96,Rates!$A$2:$A$60,0),12),Limits!$B$9*Assets!$S96),MIN(Limits!$B$9*Assets!$S96,MAX(0,$F96-SUM($I96:S96)))),IF($E96=1,$F96-$I96,$H96)*INDEX(Rates!$C$2:$AP$60,MATCH($B96,Rates!$A$2:$A$60,0),12)))</f>
      </c>
      <c r="U96" s="2">
        <f>IF($B96="",0,IF($D96=1,IF(13&lt;=$C96,MIN(IF($E96=1,$F96-$I96,$H96)*INDEX(Rates!$C$2:$AP$60,MATCH($B96,Rates!$A$2:$A$60,0),13),Limits!$B$9*Assets!$S96),MIN(Limits!$B$9*Assets!$S96,MAX(0,$F96-SUM($I96:T96)))),IF($E96=1,$F96-$I96,$H96)*INDEX(Rates!$C$2:$AP$60,MATCH($B96,Rates!$A$2:$A$60,0),13)))</f>
      </c>
      <c r="V96" s="2">
        <f>IF($B96="",0,IF($D96=1,IF(14&lt;=$C96,MIN(IF($E96=1,$F96-$I96,$H96)*INDEX(Rates!$C$2:$AP$60,MATCH($B96,Rates!$A$2:$A$60,0),14),Limits!$B$9*Assets!$S96),MIN(Limits!$B$9*Assets!$S96,MAX(0,$F96-SUM($I96:U96)))),IF($E96=1,$F96-$I96,$H96)*INDEX(Rates!$C$2:$AP$60,MATCH($B96,Rates!$A$2:$A$60,0),14)))</f>
      </c>
      <c r="W96" s="2">
        <f>IF($B96="",0,IF($D96=1,IF(15&lt;=$C96,MIN(IF($E96=1,$F96-$I96,$H96)*INDEX(Rates!$C$2:$AP$60,MATCH($B96,Rates!$A$2:$A$60,0),15),Limits!$B$9*Assets!$S96),MIN(Limits!$B$9*Assets!$S96,MAX(0,$F96-SUM($I96:V96)))),IF($E96=1,$F96-$I96,$H96)*INDEX(Rates!$C$2:$AP$60,MATCH($B96,Rates!$A$2:$A$60,0),15)))</f>
      </c>
      <c r="X96" s="2">
        <f>IF($B96="",0,IF($D96=1,IF(16&lt;=$C96,MIN(IF($E96=1,$F96-$I96,$H96)*INDEX(Rates!$C$2:$AP$60,MATCH($B96,Rates!$A$2:$A$60,0),16),Limits!$B$9*Assets!$S96),MIN(Limits!$B$9*Assets!$S96,MAX(0,$F96-SUM($I96:W96)))),IF($E96=1,$F96-$I96,$H96)*INDEX(Rates!$C$2:$AP$60,MATCH($B96,Rates!$A$2:$A$60,0),16)))</f>
      </c>
      <c r="Y96" s="2">
        <f>IF($B96="",0,IF($D96=1,IF(17&lt;=$C96,MIN(IF($E96=1,$F96-$I96,$H96)*INDEX(Rates!$C$2:$AP$60,MATCH($B96,Rates!$A$2:$A$60,0),17),Limits!$B$9*Assets!$S96),MIN(Limits!$B$9*Assets!$S96,MAX(0,$F96-SUM($I96:X96)))),IF($E96=1,$F96-$I96,$H96)*INDEX(Rates!$C$2:$AP$60,MATCH($B96,Rates!$A$2:$A$60,0),17)))</f>
      </c>
      <c r="Z96" s="2">
        <f>IF($B96="",0,IF($D96=1,IF(18&lt;=$C96,MIN(IF($E96=1,$F96-$I96,$H96)*INDEX(Rates!$C$2:$AP$60,MATCH($B96,Rates!$A$2:$A$60,0),18),Limits!$B$9*Assets!$S96),MIN(Limits!$B$9*Assets!$S96,MAX(0,$F96-SUM($I96:Y96)))),IF($E96=1,$F96-$I96,$H96)*INDEX(Rates!$C$2:$AP$60,MATCH($B96,Rates!$A$2:$A$60,0),18)))</f>
      </c>
      <c r="AA96" s="2">
        <f>IF($B96="",0,IF($D96=1,IF(19&lt;=$C96,MIN(IF($E96=1,$F96-$I96,$H96)*INDEX(Rates!$C$2:$AP$60,MATCH($B96,Rates!$A$2:$A$60,0),19),Limits!$B$9*Assets!$S96),MIN(Limits!$B$9*Assets!$S96,MAX(0,$F96-SUM($I96:Z96)))),IF($E96=1,$F96-$I96,$H96)*INDEX(Rates!$C$2:$AP$60,MATCH($B96,Rates!$A$2:$A$60,0),19)))</f>
      </c>
      <c r="AB96" s="2">
        <f>IF($B96="",0,IF($D96=1,IF(20&lt;=$C96,MIN(IF($E96=1,$F96-$I96,$H96)*INDEX(Rates!$C$2:$AP$60,MATCH($B96,Rates!$A$2:$A$60,0),20),Limits!$B$9*Assets!$S96),MIN(Limits!$B$9*Assets!$S96,MAX(0,$F96-SUM($I96:AA96)))),IF($E96=1,$F96-$I96,$H96)*INDEX(Rates!$C$2:$AP$60,MATCH($B96,Rates!$A$2:$A$60,0),20)))</f>
      </c>
      <c r="AC96" s="2">
        <f>IF($B96="",0,IF($D96=1,IF(21&lt;=$C96,MIN(IF($E96=1,$F96-$I96,$H96)*INDEX(Rates!$C$2:$AP$60,MATCH($B96,Rates!$A$2:$A$60,0),21),Limits!$B$9*Assets!$S96),MIN(Limits!$B$9*Assets!$S96,MAX(0,$F96-SUM($I96:AB96)))),IF($E96=1,$F96-$I96,$H96)*INDEX(Rates!$C$2:$AP$60,MATCH($B96,Rates!$A$2:$A$60,0),21)))</f>
      </c>
      <c r="AD96" s="2">
        <f>IF($B96="",0,IF($D96=1,IF(22&lt;=$C96,MIN(IF($E96=1,$F96-$I96,$H96)*INDEX(Rates!$C$2:$AP$60,MATCH($B96,Rates!$A$2:$A$60,0),22),Limits!$B$9*Assets!$S96),MIN(Limits!$B$9*Assets!$S96,MAX(0,$F96-SUM($I96:AC96)))),IF($E96=1,$F96-$I96,$H96)*INDEX(Rates!$C$2:$AP$60,MATCH($B96,Rates!$A$2:$A$60,0),22)))</f>
      </c>
      <c r="AE96" s="2">
        <f>IF($B96="",0,IF($D96=1,IF(23&lt;=$C96,MIN(IF($E96=1,$F96-$I96,$H96)*INDEX(Rates!$C$2:$AP$60,MATCH($B96,Rates!$A$2:$A$60,0),23),Limits!$B$9*Assets!$S96),MIN(Limits!$B$9*Assets!$S96,MAX(0,$F96-SUM($I96:AD96)))),IF($E96=1,$F96-$I96,$H96)*INDEX(Rates!$C$2:$AP$60,MATCH($B96,Rates!$A$2:$A$60,0),23)))</f>
      </c>
      <c r="AF96" s="2">
        <f>IF($B96="",0,IF($D96=1,IF(24&lt;=$C96,MIN(IF($E96=1,$F96-$I96,$H96)*INDEX(Rates!$C$2:$AP$60,MATCH($B96,Rates!$A$2:$A$60,0),24),Limits!$B$9*Assets!$S96),MIN(Limits!$B$9*Assets!$S96,MAX(0,$F96-SUM($I96:AE96)))),IF($E96=1,$F96-$I96,$H96)*INDEX(Rates!$C$2:$AP$60,MATCH($B96,Rates!$A$2:$A$60,0),24)))</f>
      </c>
      <c r="AG96" s="2">
        <f>IF($B96="",0,IF($D96=1,IF(25&lt;=$C96,MIN(IF($E96=1,$F96-$I96,$H96)*INDEX(Rates!$C$2:$AP$60,MATCH($B96,Rates!$A$2:$A$60,0),25),Limits!$B$9*Assets!$S96),MIN(Limits!$B$9*Assets!$S96,MAX(0,$F96-SUM($I96:AF96)))),IF($E96=1,$F96-$I96,$H96)*INDEX(Rates!$C$2:$AP$60,MATCH($B96,Rates!$A$2:$A$60,0),25)))</f>
      </c>
      <c r="AH96" s="2">
        <f>IF($B96="",0,IF($D96=1,IF(26&lt;=$C96,MIN(IF($E96=1,$F96-$I96,$H96)*INDEX(Rates!$C$2:$AP$60,MATCH($B96,Rates!$A$2:$A$60,0),26),Limits!$B$9*Assets!$S96),MIN(Limits!$B$9*Assets!$S96,MAX(0,$F96-SUM($I96:AG96)))),IF($E96=1,$F96-$I96,$H96)*INDEX(Rates!$C$2:$AP$60,MATCH($B96,Rates!$A$2:$A$60,0),26)))</f>
      </c>
      <c r="AI96" s="2">
        <f>IF($B96="",0,IF($D96=1,IF(27&lt;=$C96,MIN(IF($E96=1,$F96-$I96,$H96)*INDEX(Rates!$C$2:$AP$60,MATCH($B96,Rates!$A$2:$A$60,0),27),Limits!$B$9*Assets!$S96),MIN(Limits!$B$9*Assets!$S96,MAX(0,$F96-SUM($I96:AH96)))),IF($E96=1,$F96-$I96,$H96)*INDEX(Rates!$C$2:$AP$60,MATCH($B96,Rates!$A$2:$A$60,0),27)))</f>
      </c>
      <c r="AJ96" s="2">
        <f>IF($B96="",0,IF($D96=1,IF(28&lt;=$C96,MIN(IF($E96=1,$F96-$I96,$H96)*INDEX(Rates!$C$2:$AP$60,MATCH($B96,Rates!$A$2:$A$60,0),28),Limits!$B$9*Assets!$S96),MIN(Limits!$B$9*Assets!$S96,MAX(0,$F96-SUM($I96:AI96)))),IF($E96=1,$F96-$I96,$H96)*INDEX(Rates!$C$2:$AP$60,MATCH($B96,Rates!$A$2:$A$60,0),28)))</f>
      </c>
      <c r="AK96" s="2">
        <f>IF($B96="",0,IF($D96=1,IF(29&lt;=$C96,MIN(IF($E96=1,$F96-$I96,$H96)*INDEX(Rates!$C$2:$AP$60,MATCH($B96,Rates!$A$2:$A$60,0),29),Limits!$B$9*Assets!$S96),MIN(Limits!$B$9*Assets!$S96,MAX(0,$F96-SUM($I96:AJ96)))),IF($E96=1,$F96-$I96,$H96)*INDEX(Rates!$C$2:$AP$60,MATCH($B96,Rates!$A$2:$A$60,0),29)))</f>
      </c>
      <c r="AL96" s="2">
        <f>IF($B96="",0,IF($D96=1,IF(30&lt;=$C96,MIN(IF($E96=1,$F96-$I96,$H96)*INDEX(Rates!$C$2:$AP$60,MATCH($B96,Rates!$A$2:$A$60,0),30),Limits!$B$9*Assets!$S96),MIN(Limits!$B$9*Assets!$S96,MAX(0,$F96-SUM($I96:AK96)))),IF($E96=1,$F96-$I96,$H96)*INDEX(Rates!$C$2:$AP$60,MATCH($B96,Rates!$A$2:$A$60,0),30)))</f>
      </c>
      <c r="AM96" s="2">
        <f>IF($B96="",0,IF($D96=1,IF(31&lt;=$C96,MIN(IF($E96=1,$F96-$I96,$H96)*INDEX(Rates!$C$2:$AP$60,MATCH($B96,Rates!$A$2:$A$60,0),31),Limits!$B$9*Assets!$S96),MIN(Limits!$B$9*Assets!$S96,MAX(0,$F96-SUM($I96:AL96)))),IF($E96=1,$F96-$I96,$H96)*INDEX(Rates!$C$2:$AP$60,MATCH($B96,Rates!$A$2:$A$60,0),31)))</f>
      </c>
      <c r="AN96" s="2">
        <f>IF($B96="",0,IF($D96=1,IF(32&lt;=$C96,MIN(IF($E96=1,$F96-$I96,$H96)*INDEX(Rates!$C$2:$AP$60,MATCH($B96,Rates!$A$2:$A$60,0),32),Limits!$B$9*Assets!$S96),MIN(Limits!$B$9*Assets!$S96,MAX(0,$F96-SUM($I96:AM96)))),IF($E96=1,$F96-$I96,$H96)*INDEX(Rates!$C$2:$AP$60,MATCH($B96,Rates!$A$2:$A$60,0),32)))</f>
      </c>
      <c r="AO96" s="2">
        <f>IF($B96="",0,IF($D96=1,IF(33&lt;=$C96,MIN(IF($E96=1,$F96-$I96,$H96)*INDEX(Rates!$C$2:$AP$60,MATCH($B96,Rates!$A$2:$A$60,0),33),Limits!$B$9*Assets!$S96),MIN(Limits!$B$9*Assets!$S96,MAX(0,$F96-SUM($I96:AN96)))),IF($E96=1,$F96-$I96,$H96)*INDEX(Rates!$C$2:$AP$60,MATCH($B96,Rates!$A$2:$A$60,0),33)))</f>
      </c>
      <c r="AP96" s="2">
        <f>IF($B96="",0,IF($D96=1,IF(34&lt;=$C96,MIN(IF($E96=1,$F96-$I96,$H96)*INDEX(Rates!$C$2:$AP$60,MATCH($B96,Rates!$A$2:$A$60,0),34),Limits!$B$9*Assets!$S96),MIN(Limits!$B$9*Assets!$S96,MAX(0,$F96-SUM($I96:AO96)))),IF($E96=1,$F96-$I96,$H96)*INDEX(Rates!$C$2:$AP$60,MATCH($B96,Rates!$A$2:$A$60,0),34)))</f>
      </c>
      <c r="AQ96" s="2">
        <f>IF($B96="",0,IF($D96=1,IF(35&lt;=$C96,MIN(IF($E96=1,$F96-$I96,$H96)*INDEX(Rates!$C$2:$AP$60,MATCH($B96,Rates!$A$2:$A$60,0),35),Limits!$B$9*Assets!$S96),MIN(Limits!$B$9*Assets!$S96,MAX(0,$F96-SUM($I96:AP96)))),IF($E96=1,$F96-$I96,$H96)*INDEX(Rates!$C$2:$AP$60,MATCH($B96,Rates!$A$2:$A$60,0),35)))</f>
      </c>
      <c r="AR96" s="2">
        <f>IF($B96="",0,IF($D96=1,IF(36&lt;=$C96,MIN(IF($E96=1,$F96-$I96,$H96)*INDEX(Rates!$C$2:$AP$60,MATCH($B96,Rates!$A$2:$A$60,0),36),Limits!$B$9*Assets!$S96),MIN(Limits!$B$9*Assets!$S96,MAX(0,$F96-SUM($I96:AQ96)))),IF($E96=1,$F96-$I96,$H96)*INDEX(Rates!$C$2:$AP$60,MATCH($B96,Rates!$A$2:$A$60,0),36)))</f>
      </c>
      <c r="AS96" s="2">
        <f>IF($B96="",0,IF($D96=1,IF(37&lt;=$C96,MIN(IF($E96=1,$F96-$I96,$H96)*INDEX(Rates!$C$2:$AP$60,MATCH($B96,Rates!$A$2:$A$60,0),37),Limits!$B$9*Assets!$S96),MIN(Limits!$B$9*Assets!$S96,MAX(0,$F96-SUM($I96:AR96)))),IF($E96=1,$F96-$I96,$H96)*INDEX(Rates!$C$2:$AP$60,MATCH($B96,Rates!$A$2:$A$60,0),37)))</f>
      </c>
      <c r="AT96" s="2">
        <f>IF($B96="",0,IF($D96=1,IF(38&lt;=$C96,MIN(IF($E96=1,$F96-$I96,$H96)*INDEX(Rates!$C$2:$AP$60,MATCH($B96,Rates!$A$2:$A$60,0),38),Limits!$B$9*Assets!$S96),MIN(Limits!$B$9*Assets!$S96,MAX(0,$F96-SUM($I96:AS96)))),IF($E96=1,$F96-$I96,$H96)*INDEX(Rates!$C$2:$AP$60,MATCH($B96,Rates!$A$2:$A$60,0),38)))</f>
      </c>
      <c r="AU96" s="2">
        <f>IF($B96="",0,IF($D96=1,IF(39&lt;=$C96,MIN(IF($E96=1,$F96-$I96,$H96)*INDEX(Rates!$C$2:$AP$60,MATCH($B96,Rates!$A$2:$A$60,0),39),Limits!$B$9*Assets!$S96),MIN(Limits!$B$9*Assets!$S96,MAX(0,$F96-SUM($I96:AT96)))),IF($E96=1,$F96-$I96,$H96)*INDEX(Rates!$C$2:$AP$60,MATCH($B96,Rates!$A$2:$A$60,0),39)))</f>
      </c>
      <c r="AV96" s="2">
        <f>IF($B96="",0,IF($D96=1,IF(40&lt;=$C96,MIN(IF($E96=1,$F96-$I96,$H96)*INDEX(Rates!$C$2:$AP$60,MATCH($B96,Rates!$A$2:$A$60,0),40),Limits!$B$9*Assets!$S96),MIN(Limits!$B$9*Assets!$S96,MAX(0,$F96-SUM($I96:AU96)))),IF($E96=1,$F96-$I96,$H96)*INDEX(Rates!$C$2:$AP$60,MATCH($B96,Rates!$A$2:$A$60,0),40)))</f>
      </c>
    </row>
    <row r="97" spans="1:48" x14ac:dyDescent="0.25">
      <c r="A97">
        <f>IF(Assets!A97="","",Assets!A97)</f>
      </c>
      <c r="B97">
        <f>Assets!AD97</f>
      </c>
      <c r="C97">
        <f>IF(B97="",0,INDEX(Rates!$B$2:$B$60,MATCH(B97,Rates!$A$2:$A$60,0)))</f>
      </c>
      <c r="D97">
        <f>Assets!X97</f>
      </c>
      <c r="E97">
        <f>IF(AND(D97=1,Assets!J97=1,Assets!K97=0),1,0)</f>
      </c>
      <c r="F97">
        <f>Assets!T97</f>
      </c>
      <c r="G97">
        <f>Assets!AF97+Assets!L97</f>
      </c>
      <c r="H97">
        <f>Assets!M97</f>
      </c>
      <c r="I97" s="2">
        <f>IF($B97="",0,IF($D97=1,IF(1&lt;=$C97,MIN($G97+$H97*INDEX(Rates!$C$2:$AP$60,MATCH($B97,Rates!$A$2:$A$60,0),1),Assets!$Z97),MIN($G97+$H97*INDEX(Rates!$C$2:$AP$60,MATCH($B97,Rates!$A$2:$A$60,0),1),Assets!$Z97)),$G97+$H97*INDEX(Rates!$C$2:$AP$60,MATCH($B97,Rates!$A$2:$A$60,0),1)))</f>
      </c>
      <c r="J97" s="2">
        <f>IF($B97="",0,IF($D97=1,IF(2&lt;=$C97,MIN(IF($E97=1,$F97-$I97,$H97)*INDEX(Rates!$C$2:$AP$60,MATCH($B97,Rates!$A$2:$A$60,0),2),Limits!$B$7*Assets!$S97),MIN(Limits!$B$9*Assets!$S97,MAX(0,$F97-SUM($I97:I97)))),IF($E97=1,$F97-$I97,$H97)*INDEX(Rates!$C$2:$AP$60,MATCH($B97,Rates!$A$2:$A$60,0),2)))</f>
      </c>
      <c r="K97" s="2">
        <f>IF($B97="",0,IF($D97=1,IF(3&lt;=$C97,MIN(IF($E97=1,$F97-$I97,$H97)*INDEX(Rates!$C$2:$AP$60,MATCH($B97,Rates!$A$2:$A$60,0),3),Limits!$B$8*Assets!$S97),MIN(Limits!$B$9*Assets!$S97,MAX(0,$F97-SUM($I97:J97)))),IF($E97=1,$F97-$I97,$H97)*INDEX(Rates!$C$2:$AP$60,MATCH($B97,Rates!$A$2:$A$60,0),3)))</f>
      </c>
      <c r="L97" s="2">
        <f>IF($B97="",0,IF($D97=1,IF(4&lt;=$C97,MIN(IF($E97=1,$F97-$I97,$H97)*INDEX(Rates!$C$2:$AP$60,MATCH($B97,Rates!$A$2:$A$60,0),4),Limits!$B$9*Assets!$S97),MIN(Limits!$B$9*Assets!$S97,MAX(0,$F97-SUM($I97:K97)))),IF($E97=1,$F97-$I97,$H97)*INDEX(Rates!$C$2:$AP$60,MATCH($B97,Rates!$A$2:$A$60,0),4)))</f>
      </c>
      <c r="M97" s="2">
        <f>IF($B97="",0,IF($D97=1,IF(5&lt;=$C97,MIN(IF($E97=1,$F97-$I97,$H97)*INDEX(Rates!$C$2:$AP$60,MATCH($B97,Rates!$A$2:$A$60,0),5),Limits!$B$9*Assets!$S97),MIN(Limits!$B$9*Assets!$S97,MAX(0,$F97-SUM($I97:L97)))),IF($E97=1,$F97-$I97,$H97)*INDEX(Rates!$C$2:$AP$60,MATCH($B97,Rates!$A$2:$A$60,0),5)))</f>
      </c>
      <c r="N97" s="2">
        <f>IF($B97="",0,IF($D97=1,IF(6&lt;=$C97,MIN(IF($E97=1,$F97-$I97,$H97)*INDEX(Rates!$C$2:$AP$60,MATCH($B97,Rates!$A$2:$A$60,0),6),Limits!$B$9*Assets!$S97),MIN(Limits!$B$9*Assets!$S97,MAX(0,$F97-SUM($I97:M97)))),IF($E97=1,$F97-$I97,$H97)*INDEX(Rates!$C$2:$AP$60,MATCH($B97,Rates!$A$2:$A$60,0),6)))</f>
      </c>
      <c r="O97" s="2">
        <f>IF($B97="",0,IF($D97=1,IF(7&lt;=$C97,MIN(IF($E97=1,$F97-$I97,$H97)*INDEX(Rates!$C$2:$AP$60,MATCH($B97,Rates!$A$2:$A$60,0),7),Limits!$B$9*Assets!$S97),MIN(Limits!$B$9*Assets!$S97,MAX(0,$F97-SUM($I97:N97)))),IF($E97=1,$F97-$I97,$H97)*INDEX(Rates!$C$2:$AP$60,MATCH($B97,Rates!$A$2:$A$60,0),7)))</f>
      </c>
      <c r="P97" s="2">
        <f>IF($B97="",0,IF($D97=1,IF(8&lt;=$C97,MIN(IF($E97=1,$F97-$I97,$H97)*INDEX(Rates!$C$2:$AP$60,MATCH($B97,Rates!$A$2:$A$60,0),8),Limits!$B$9*Assets!$S97),MIN(Limits!$B$9*Assets!$S97,MAX(0,$F97-SUM($I97:O97)))),IF($E97=1,$F97-$I97,$H97)*INDEX(Rates!$C$2:$AP$60,MATCH($B97,Rates!$A$2:$A$60,0),8)))</f>
      </c>
      <c r="Q97" s="2">
        <f>IF($B97="",0,IF($D97=1,IF(9&lt;=$C97,MIN(IF($E97=1,$F97-$I97,$H97)*INDEX(Rates!$C$2:$AP$60,MATCH($B97,Rates!$A$2:$A$60,0),9),Limits!$B$9*Assets!$S97),MIN(Limits!$B$9*Assets!$S97,MAX(0,$F97-SUM($I97:P97)))),IF($E97=1,$F97-$I97,$H97)*INDEX(Rates!$C$2:$AP$60,MATCH($B97,Rates!$A$2:$A$60,0),9)))</f>
      </c>
      <c r="R97" s="2">
        <f>IF($B97="",0,IF($D97=1,IF(10&lt;=$C97,MIN(IF($E97=1,$F97-$I97,$H97)*INDEX(Rates!$C$2:$AP$60,MATCH($B97,Rates!$A$2:$A$60,0),10),Limits!$B$9*Assets!$S97),MIN(Limits!$B$9*Assets!$S97,MAX(0,$F97-SUM($I97:Q97)))),IF($E97=1,$F97-$I97,$H97)*INDEX(Rates!$C$2:$AP$60,MATCH($B97,Rates!$A$2:$A$60,0),10)))</f>
      </c>
      <c r="S97" s="2">
        <f>IF($B97="",0,IF($D97=1,IF(11&lt;=$C97,MIN(IF($E97=1,$F97-$I97,$H97)*INDEX(Rates!$C$2:$AP$60,MATCH($B97,Rates!$A$2:$A$60,0),11),Limits!$B$9*Assets!$S97),MIN(Limits!$B$9*Assets!$S97,MAX(0,$F97-SUM($I97:R97)))),IF($E97=1,$F97-$I97,$H97)*INDEX(Rates!$C$2:$AP$60,MATCH($B97,Rates!$A$2:$A$60,0),11)))</f>
      </c>
      <c r="T97" s="2">
        <f>IF($B97="",0,IF($D97=1,IF(12&lt;=$C97,MIN(IF($E97=1,$F97-$I97,$H97)*INDEX(Rates!$C$2:$AP$60,MATCH($B97,Rates!$A$2:$A$60,0),12),Limits!$B$9*Assets!$S97),MIN(Limits!$B$9*Assets!$S97,MAX(0,$F97-SUM($I97:S97)))),IF($E97=1,$F97-$I97,$H97)*INDEX(Rates!$C$2:$AP$60,MATCH($B97,Rates!$A$2:$A$60,0),12)))</f>
      </c>
      <c r="U97" s="2">
        <f>IF($B97="",0,IF($D97=1,IF(13&lt;=$C97,MIN(IF($E97=1,$F97-$I97,$H97)*INDEX(Rates!$C$2:$AP$60,MATCH($B97,Rates!$A$2:$A$60,0),13),Limits!$B$9*Assets!$S97),MIN(Limits!$B$9*Assets!$S97,MAX(0,$F97-SUM($I97:T97)))),IF($E97=1,$F97-$I97,$H97)*INDEX(Rates!$C$2:$AP$60,MATCH($B97,Rates!$A$2:$A$60,0),13)))</f>
      </c>
      <c r="V97" s="2">
        <f>IF($B97="",0,IF($D97=1,IF(14&lt;=$C97,MIN(IF($E97=1,$F97-$I97,$H97)*INDEX(Rates!$C$2:$AP$60,MATCH($B97,Rates!$A$2:$A$60,0),14),Limits!$B$9*Assets!$S97),MIN(Limits!$B$9*Assets!$S97,MAX(0,$F97-SUM($I97:U97)))),IF($E97=1,$F97-$I97,$H97)*INDEX(Rates!$C$2:$AP$60,MATCH($B97,Rates!$A$2:$A$60,0),14)))</f>
      </c>
      <c r="W97" s="2">
        <f>IF($B97="",0,IF($D97=1,IF(15&lt;=$C97,MIN(IF($E97=1,$F97-$I97,$H97)*INDEX(Rates!$C$2:$AP$60,MATCH($B97,Rates!$A$2:$A$60,0),15),Limits!$B$9*Assets!$S97),MIN(Limits!$B$9*Assets!$S97,MAX(0,$F97-SUM($I97:V97)))),IF($E97=1,$F97-$I97,$H97)*INDEX(Rates!$C$2:$AP$60,MATCH($B97,Rates!$A$2:$A$60,0),15)))</f>
      </c>
      <c r="X97" s="2">
        <f>IF($B97="",0,IF($D97=1,IF(16&lt;=$C97,MIN(IF($E97=1,$F97-$I97,$H97)*INDEX(Rates!$C$2:$AP$60,MATCH($B97,Rates!$A$2:$A$60,0),16),Limits!$B$9*Assets!$S97),MIN(Limits!$B$9*Assets!$S97,MAX(0,$F97-SUM($I97:W97)))),IF($E97=1,$F97-$I97,$H97)*INDEX(Rates!$C$2:$AP$60,MATCH($B97,Rates!$A$2:$A$60,0),16)))</f>
      </c>
      <c r="Y97" s="2">
        <f>IF($B97="",0,IF($D97=1,IF(17&lt;=$C97,MIN(IF($E97=1,$F97-$I97,$H97)*INDEX(Rates!$C$2:$AP$60,MATCH($B97,Rates!$A$2:$A$60,0),17),Limits!$B$9*Assets!$S97),MIN(Limits!$B$9*Assets!$S97,MAX(0,$F97-SUM($I97:X97)))),IF($E97=1,$F97-$I97,$H97)*INDEX(Rates!$C$2:$AP$60,MATCH($B97,Rates!$A$2:$A$60,0),17)))</f>
      </c>
      <c r="Z97" s="2">
        <f>IF($B97="",0,IF($D97=1,IF(18&lt;=$C97,MIN(IF($E97=1,$F97-$I97,$H97)*INDEX(Rates!$C$2:$AP$60,MATCH($B97,Rates!$A$2:$A$60,0),18),Limits!$B$9*Assets!$S97),MIN(Limits!$B$9*Assets!$S97,MAX(0,$F97-SUM($I97:Y97)))),IF($E97=1,$F97-$I97,$H97)*INDEX(Rates!$C$2:$AP$60,MATCH($B97,Rates!$A$2:$A$60,0),18)))</f>
      </c>
      <c r="AA97" s="2">
        <f>IF($B97="",0,IF($D97=1,IF(19&lt;=$C97,MIN(IF($E97=1,$F97-$I97,$H97)*INDEX(Rates!$C$2:$AP$60,MATCH($B97,Rates!$A$2:$A$60,0),19),Limits!$B$9*Assets!$S97),MIN(Limits!$B$9*Assets!$S97,MAX(0,$F97-SUM($I97:Z97)))),IF($E97=1,$F97-$I97,$H97)*INDEX(Rates!$C$2:$AP$60,MATCH($B97,Rates!$A$2:$A$60,0),19)))</f>
      </c>
      <c r="AB97" s="2">
        <f>IF($B97="",0,IF($D97=1,IF(20&lt;=$C97,MIN(IF($E97=1,$F97-$I97,$H97)*INDEX(Rates!$C$2:$AP$60,MATCH($B97,Rates!$A$2:$A$60,0),20),Limits!$B$9*Assets!$S97),MIN(Limits!$B$9*Assets!$S97,MAX(0,$F97-SUM($I97:AA97)))),IF($E97=1,$F97-$I97,$H97)*INDEX(Rates!$C$2:$AP$60,MATCH($B97,Rates!$A$2:$A$60,0),20)))</f>
      </c>
      <c r="AC97" s="2">
        <f>IF($B97="",0,IF($D97=1,IF(21&lt;=$C97,MIN(IF($E97=1,$F97-$I97,$H97)*INDEX(Rates!$C$2:$AP$60,MATCH($B97,Rates!$A$2:$A$60,0),21),Limits!$B$9*Assets!$S97),MIN(Limits!$B$9*Assets!$S97,MAX(0,$F97-SUM($I97:AB97)))),IF($E97=1,$F97-$I97,$H97)*INDEX(Rates!$C$2:$AP$60,MATCH($B97,Rates!$A$2:$A$60,0),21)))</f>
      </c>
      <c r="AD97" s="2">
        <f>IF($B97="",0,IF($D97=1,IF(22&lt;=$C97,MIN(IF($E97=1,$F97-$I97,$H97)*INDEX(Rates!$C$2:$AP$60,MATCH($B97,Rates!$A$2:$A$60,0),22),Limits!$B$9*Assets!$S97),MIN(Limits!$B$9*Assets!$S97,MAX(0,$F97-SUM($I97:AC97)))),IF($E97=1,$F97-$I97,$H97)*INDEX(Rates!$C$2:$AP$60,MATCH($B97,Rates!$A$2:$A$60,0),22)))</f>
      </c>
      <c r="AE97" s="2">
        <f>IF($B97="",0,IF($D97=1,IF(23&lt;=$C97,MIN(IF($E97=1,$F97-$I97,$H97)*INDEX(Rates!$C$2:$AP$60,MATCH($B97,Rates!$A$2:$A$60,0),23),Limits!$B$9*Assets!$S97),MIN(Limits!$B$9*Assets!$S97,MAX(0,$F97-SUM($I97:AD97)))),IF($E97=1,$F97-$I97,$H97)*INDEX(Rates!$C$2:$AP$60,MATCH($B97,Rates!$A$2:$A$60,0),23)))</f>
      </c>
      <c r="AF97" s="2">
        <f>IF($B97="",0,IF($D97=1,IF(24&lt;=$C97,MIN(IF($E97=1,$F97-$I97,$H97)*INDEX(Rates!$C$2:$AP$60,MATCH($B97,Rates!$A$2:$A$60,0),24),Limits!$B$9*Assets!$S97),MIN(Limits!$B$9*Assets!$S97,MAX(0,$F97-SUM($I97:AE97)))),IF($E97=1,$F97-$I97,$H97)*INDEX(Rates!$C$2:$AP$60,MATCH($B97,Rates!$A$2:$A$60,0),24)))</f>
      </c>
      <c r="AG97" s="2">
        <f>IF($B97="",0,IF($D97=1,IF(25&lt;=$C97,MIN(IF($E97=1,$F97-$I97,$H97)*INDEX(Rates!$C$2:$AP$60,MATCH($B97,Rates!$A$2:$A$60,0),25),Limits!$B$9*Assets!$S97),MIN(Limits!$B$9*Assets!$S97,MAX(0,$F97-SUM($I97:AF97)))),IF($E97=1,$F97-$I97,$H97)*INDEX(Rates!$C$2:$AP$60,MATCH($B97,Rates!$A$2:$A$60,0),25)))</f>
      </c>
      <c r="AH97" s="2">
        <f>IF($B97="",0,IF($D97=1,IF(26&lt;=$C97,MIN(IF($E97=1,$F97-$I97,$H97)*INDEX(Rates!$C$2:$AP$60,MATCH($B97,Rates!$A$2:$A$60,0),26),Limits!$B$9*Assets!$S97),MIN(Limits!$B$9*Assets!$S97,MAX(0,$F97-SUM($I97:AG97)))),IF($E97=1,$F97-$I97,$H97)*INDEX(Rates!$C$2:$AP$60,MATCH($B97,Rates!$A$2:$A$60,0),26)))</f>
      </c>
      <c r="AI97" s="2">
        <f>IF($B97="",0,IF($D97=1,IF(27&lt;=$C97,MIN(IF($E97=1,$F97-$I97,$H97)*INDEX(Rates!$C$2:$AP$60,MATCH($B97,Rates!$A$2:$A$60,0),27),Limits!$B$9*Assets!$S97),MIN(Limits!$B$9*Assets!$S97,MAX(0,$F97-SUM($I97:AH97)))),IF($E97=1,$F97-$I97,$H97)*INDEX(Rates!$C$2:$AP$60,MATCH($B97,Rates!$A$2:$A$60,0),27)))</f>
      </c>
      <c r="AJ97" s="2">
        <f>IF($B97="",0,IF($D97=1,IF(28&lt;=$C97,MIN(IF($E97=1,$F97-$I97,$H97)*INDEX(Rates!$C$2:$AP$60,MATCH($B97,Rates!$A$2:$A$60,0),28),Limits!$B$9*Assets!$S97),MIN(Limits!$B$9*Assets!$S97,MAX(0,$F97-SUM($I97:AI97)))),IF($E97=1,$F97-$I97,$H97)*INDEX(Rates!$C$2:$AP$60,MATCH($B97,Rates!$A$2:$A$60,0),28)))</f>
      </c>
      <c r="AK97" s="2">
        <f>IF($B97="",0,IF($D97=1,IF(29&lt;=$C97,MIN(IF($E97=1,$F97-$I97,$H97)*INDEX(Rates!$C$2:$AP$60,MATCH($B97,Rates!$A$2:$A$60,0),29),Limits!$B$9*Assets!$S97),MIN(Limits!$B$9*Assets!$S97,MAX(0,$F97-SUM($I97:AJ97)))),IF($E97=1,$F97-$I97,$H97)*INDEX(Rates!$C$2:$AP$60,MATCH($B97,Rates!$A$2:$A$60,0),29)))</f>
      </c>
      <c r="AL97" s="2">
        <f>IF($B97="",0,IF($D97=1,IF(30&lt;=$C97,MIN(IF($E97=1,$F97-$I97,$H97)*INDEX(Rates!$C$2:$AP$60,MATCH($B97,Rates!$A$2:$A$60,0),30),Limits!$B$9*Assets!$S97),MIN(Limits!$B$9*Assets!$S97,MAX(0,$F97-SUM($I97:AK97)))),IF($E97=1,$F97-$I97,$H97)*INDEX(Rates!$C$2:$AP$60,MATCH($B97,Rates!$A$2:$A$60,0),30)))</f>
      </c>
      <c r="AM97" s="2">
        <f>IF($B97="",0,IF($D97=1,IF(31&lt;=$C97,MIN(IF($E97=1,$F97-$I97,$H97)*INDEX(Rates!$C$2:$AP$60,MATCH($B97,Rates!$A$2:$A$60,0),31),Limits!$B$9*Assets!$S97),MIN(Limits!$B$9*Assets!$S97,MAX(0,$F97-SUM($I97:AL97)))),IF($E97=1,$F97-$I97,$H97)*INDEX(Rates!$C$2:$AP$60,MATCH($B97,Rates!$A$2:$A$60,0),31)))</f>
      </c>
      <c r="AN97" s="2">
        <f>IF($B97="",0,IF($D97=1,IF(32&lt;=$C97,MIN(IF($E97=1,$F97-$I97,$H97)*INDEX(Rates!$C$2:$AP$60,MATCH($B97,Rates!$A$2:$A$60,0),32),Limits!$B$9*Assets!$S97),MIN(Limits!$B$9*Assets!$S97,MAX(0,$F97-SUM($I97:AM97)))),IF($E97=1,$F97-$I97,$H97)*INDEX(Rates!$C$2:$AP$60,MATCH($B97,Rates!$A$2:$A$60,0),32)))</f>
      </c>
      <c r="AO97" s="2">
        <f>IF($B97="",0,IF($D97=1,IF(33&lt;=$C97,MIN(IF($E97=1,$F97-$I97,$H97)*INDEX(Rates!$C$2:$AP$60,MATCH($B97,Rates!$A$2:$A$60,0),33),Limits!$B$9*Assets!$S97),MIN(Limits!$B$9*Assets!$S97,MAX(0,$F97-SUM($I97:AN97)))),IF($E97=1,$F97-$I97,$H97)*INDEX(Rates!$C$2:$AP$60,MATCH($B97,Rates!$A$2:$A$60,0),33)))</f>
      </c>
      <c r="AP97" s="2">
        <f>IF($B97="",0,IF($D97=1,IF(34&lt;=$C97,MIN(IF($E97=1,$F97-$I97,$H97)*INDEX(Rates!$C$2:$AP$60,MATCH($B97,Rates!$A$2:$A$60,0),34),Limits!$B$9*Assets!$S97),MIN(Limits!$B$9*Assets!$S97,MAX(0,$F97-SUM($I97:AO97)))),IF($E97=1,$F97-$I97,$H97)*INDEX(Rates!$C$2:$AP$60,MATCH($B97,Rates!$A$2:$A$60,0),34)))</f>
      </c>
      <c r="AQ97" s="2">
        <f>IF($B97="",0,IF($D97=1,IF(35&lt;=$C97,MIN(IF($E97=1,$F97-$I97,$H97)*INDEX(Rates!$C$2:$AP$60,MATCH($B97,Rates!$A$2:$A$60,0),35),Limits!$B$9*Assets!$S97),MIN(Limits!$B$9*Assets!$S97,MAX(0,$F97-SUM($I97:AP97)))),IF($E97=1,$F97-$I97,$H97)*INDEX(Rates!$C$2:$AP$60,MATCH($B97,Rates!$A$2:$A$60,0),35)))</f>
      </c>
      <c r="AR97" s="2">
        <f>IF($B97="",0,IF($D97=1,IF(36&lt;=$C97,MIN(IF($E97=1,$F97-$I97,$H97)*INDEX(Rates!$C$2:$AP$60,MATCH($B97,Rates!$A$2:$A$60,0),36),Limits!$B$9*Assets!$S97),MIN(Limits!$B$9*Assets!$S97,MAX(0,$F97-SUM($I97:AQ97)))),IF($E97=1,$F97-$I97,$H97)*INDEX(Rates!$C$2:$AP$60,MATCH($B97,Rates!$A$2:$A$60,0),36)))</f>
      </c>
      <c r="AS97" s="2">
        <f>IF($B97="",0,IF($D97=1,IF(37&lt;=$C97,MIN(IF($E97=1,$F97-$I97,$H97)*INDEX(Rates!$C$2:$AP$60,MATCH($B97,Rates!$A$2:$A$60,0),37),Limits!$B$9*Assets!$S97),MIN(Limits!$B$9*Assets!$S97,MAX(0,$F97-SUM($I97:AR97)))),IF($E97=1,$F97-$I97,$H97)*INDEX(Rates!$C$2:$AP$60,MATCH($B97,Rates!$A$2:$A$60,0),37)))</f>
      </c>
      <c r="AT97" s="2">
        <f>IF($B97="",0,IF($D97=1,IF(38&lt;=$C97,MIN(IF($E97=1,$F97-$I97,$H97)*INDEX(Rates!$C$2:$AP$60,MATCH($B97,Rates!$A$2:$A$60,0),38),Limits!$B$9*Assets!$S97),MIN(Limits!$B$9*Assets!$S97,MAX(0,$F97-SUM($I97:AS97)))),IF($E97=1,$F97-$I97,$H97)*INDEX(Rates!$C$2:$AP$60,MATCH($B97,Rates!$A$2:$A$60,0),38)))</f>
      </c>
      <c r="AU97" s="2">
        <f>IF($B97="",0,IF($D97=1,IF(39&lt;=$C97,MIN(IF($E97=1,$F97-$I97,$H97)*INDEX(Rates!$C$2:$AP$60,MATCH($B97,Rates!$A$2:$A$60,0),39),Limits!$B$9*Assets!$S97),MIN(Limits!$B$9*Assets!$S97,MAX(0,$F97-SUM($I97:AT97)))),IF($E97=1,$F97-$I97,$H97)*INDEX(Rates!$C$2:$AP$60,MATCH($B97,Rates!$A$2:$A$60,0),39)))</f>
      </c>
      <c r="AV97" s="2">
        <f>IF($B97="",0,IF($D97=1,IF(40&lt;=$C97,MIN(IF($E97=1,$F97-$I97,$H97)*INDEX(Rates!$C$2:$AP$60,MATCH($B97,Rates!$A$2:$A$60,0),40),Limits!$B$9*Assets!$S97),MIN(Limits!$B$9*Assets!$S97,MAX(0,$F97-SUM($I97:AU97)))),IF($E97=1,$F97-$I97,$H97)*INDEX(Rates!$C$2:$AP$60,MATCH($B97,Rates!$A$2:$A$60,0),40)))</f>
      </c>
    </row>
    <row r="98" spans="1:48" x14ac:dyDescent="0.25">
      <c r="A98">
        <f>IF(Assets!A98="","",Assets!A98)</f>
      </c>
      <c r="B98">
        <f>Assets!AD98</f>
      </c>
      <c r="C98">
        <f>IF(B98="",0,INDEX(Rates!$B$2:$B$60,MATCH(B98,Rates!$A$2:$A$60,0)))</f>
      </c>
      <c r="D98">
        <f>Assets!X98</f>
      </c>
      <c r="E98">
        <f>IF(AND(D98=1,Assets!J98=1,Assets!K98=0),1,0)</f>
      </c>
      <c r="F98">
        <f>Assets!T98</f>
      </c>
      <c r="G98">
        <f>Assets!AF98+Assets!L98</f>
      </c>
      <c r="H98">
        <f>Assets!M98</f>
      </c>
      <c r="I98" s="2">
        <f>IF($B98="",0,IF($D98=1,IF(1&lt;=$C98,MIN($G98+$H98*INDEX(Rates!$C$2:$AP$60,MATCH($B98,Rates!$A$2:$A$60,0),1),Assets!$Z98),MIN($G98+$H98*INDEX(Rates!$C$2:$AP$60,MATCH($B98,Rates!$A$2:$A$60,0),1),Assets!$Z98)),$G98+$H98*INDEX(Rates!$C$2:$AP$60,MATCH($B98,Rates!$A$2:$A$60,0),1)))</f>
      </c>
      <c r="J98" s="2">
        <f>IF($B98="",0,IF($D98=1,IF(2&lt;=$C98,MIN(IF($E98=1,$F98-$I98,$H98)*INDEX(Rates!$C$2:$AP$60,MATCH($B98,Rates!$A$2:$A$60,0),2),Limits!$B$7*Assets!$S98),MIN(Limits!$B$9*Assets!$S98,MAX(0,$F98-SUM($I98:I98)))),IF($E98=1,$F98-$I98,$H98)*INDEX(Rates!$C$2:$AP$60,MATCH($B98,Rates!$A$2:$A$60,0),2)))</f>
      </c>
      <c r="K98" s="2">
        <f>IF($B98="",0,IF($D98=1,IF(3&lt;=$C98,MIN(IF($E98=1,$F98-$I98,$H98)*INDEX(Rates!$C$2:$AP$60,MATCH($B98,Rates!$A$2:$A$60,0),3),Limits!$B$8*Assets!$S98),MIN(Limits!$B$9*Assets!$S98,MAX(0,$F98-SUM($I98:J98)))),IF($E98=1,$F98-$I98,$H98)*INDEX(Rates!$C$2:$AP$60,MATCH($B98,Rates!$A$2:$A$60,0),3)))</f>
      </c>
      <c r="L98" s="2">
        <f>IF($B98="",0,IF($D98=1,IF(4&lt;=$C98,MIN(IF($E98=1,$F98-$I98,$H98)*INDEX(Rates!$C$2:$AP$60,MATCH($B98,Rates!$A$2:$A$60,0),4),Limits!$B$9*Assets!$S98),MIN(Limits!$B$9*Assets!$S98,MAX(0,$F98-SUM($I98:K98)))),IF($E98=1,$F98-$I98,$H98)*INDEX(Rates!$C$2:$AP$60,MATCH($B98,Rates!$A$2:$A$60,0),4)))</f>
      </c>
      <c r="M98" s="2">
        <f>IF($B98="",0,IF($D98=1,IF(5&lt;=$C98,MIN(IF($E98=1,$F98-$I98,$H98)*INDEX(Rates!$C$2:$AP$60,MATCH($B98,Rates!$A$2:$A$60,0),5),Limits!$B$9*Assets!$S98),MIN(Limits!$B$9*Assets!$S98,MAX(0,$F98-SUM($I98:L98)))),IF($E98=1,$F98-$I98,$H98)*INDEX(Rates!$C$2:$AP$60,MATCH($B98,Rates!$A$2:$A$60,0),5)))</f>
      </c>
      <c r="N98" s="2">
        <f>IF($B98="",0,IF($D98=1,IF(6&lt;=$C98,MIN(IF($E98=1,$F98-$I98,$H98)*INDEX(Rates!$C$2:$AP$60,MATCH($B98,Rates!$A$2:$A$60,0),6),Limits!$B$9*Assets!$S98),MIN(Limits!$B$9*Assets!$S98,MAX(0,$F98-SUM($I98:M98)))),IF($E98=1,$F98-$I98,$H98)*INDEX(Rates!$C$2:$AP$60,MATCH($B98,Rates!$A$2:$A$60,0),6)))</f>
      </c>
      <c r="O98" s="2">
        <f>IF($B98="",0,IF($D98=1,IF(7&lt;=$C98,MIN(IF($E98=1,$F98-$I98,$H98)*INDEX(Rates!$C$2:$AP$60,MATCH($B98,Rates!$A$2:$A$60,0),7),Limits!$B$9*Assets!$S98),MIN(Limits!$B$9*Assets!$S98,MAX(0,$F98-SUM($I98:N98)))),IF($E98=1,$F98-$I98,$H98)*INDEX(Rates!$C$2:$AP$60,MATCH($B98,Rates!$A$2:$A$60,0),7)))</f>
      </c>
      <c r="P98" s="2">
        <f>IF($B98="",0,IF($D98=1,IF(8&lt;=$C98,MIN(IF($E98=1,$F98-$I98,$H98)*INDEX(Rates!$C$2:$AP$60,MATCH($B98,Rates!$A$2:$A$60,0),8),Limits!$B$9*Assets!$S98),MIN(Limits!$B$9*Assets!$S98,MAX(0,$F98-SUM($I98:O98)))),IF($E98=1,$F98-$I98,$H98)*INDEX(Rates!$C$2:$AP$60,MATCH($B98,Rates!$A$2:$A$60,0),8)))</f>
      </c>
      <c r="Q98" s="2">
        <f>IF($B98="",0,IF($D98=1,IF(9&lt;=$C98,MIN(IF($E98=1,$F98-$I98,$H98)*INDEX(Rates!$C$2:$AP$60,MATCH($B98,Rates!$A$2:$A$60,0),9),Limits!$B$9*Assets!$S98),MIN(Limits!$B$9*Assets!$S98,MAX(0,$F98-SUM($I98:P98)))),IF($E98=1,$F98-$I98,$H98)*INDEX(Rates!$C$2:$AP$60,MATCH($B98,Rates!$A$2:$A$60,0),9)))</f>
      </c>
      <c r="R98" s="2">
        <f>IF($B98="",0,IF($D98=1,IF(10&lt;=$C98,MIN(IF($E98=1,$F98-$I98,$H98)*INDEX(Rates!$C$2:$AP$60,MATCH($B98,Rates!$A$2:$A$60,0),10),Limits!$B$9*Assets!$S98),MIN(Limits!$B$9*Assets!$S98,MAX(0,$F98-SUM($I98:Q98)))),IF($E98=1,$F98-$I98,$H98)*INDEX(Rates!$C$2:$AP$60,MATCH($B98,Rates!$A$2:$A$60,0),10)))</f>
      </c>
      <c r="S98" s="2">
        <f>IF($B98="",0,IF($D98=1,IF(11&lt;=$C98,MIN(IF($E98=1,$F98-$I98,$H98)*INDEX(Rates!$C$2:$AP$60,MATCH($B98,Rates!$A$2:$A$60,0),11),Limits!$B$9*Assets!$S98),MIN(Limits!$B$9*Assets!$S98,MAX(0,$F98-SUM($I98:R98)))),IF($E98=1,$F98-$I98,$H98)*INDEX(Rates!$C$2:$AP$60,MATCH($B98,Rates!$A$2:$A$60,0),11)))</f>
      </c>
      <c r="T98" s="2">
        <f>IF($B98="",0,IF($D98=1,IF(12&lt;=$C98,MIN(IF($E98=1,$F98-$I98,$H98)*INDEX(Rates!$C$2:$AP$60,MATCH($B98,Rates!$A$2:$A$60,0),12),Limits!$B$9*Assets!$S98),MIN(Limits!$B$9*Assets!$S98,MAX(0,$F98-SUM($I98:S98)))),IF($E98=1,$F98-$I98,$H98)*INDEX(Rates!$C$2:$AP$60,MATCH($B98,Rates!$A$2:$A$60,0),12)))</f>
      </c>
      <c r="U98" s="2">
        <f>IF($B98="",0,IF($D98=1,IF(13&lt;=$C98,MIN(IF($E98=1,$F98-$I98,$H98)*INDEX(Rates!$C$2:$AP$60,MATCH($B98,Rates!$A$2:$A$60,0),13),Limits!$B$9*Assets!$S98),MIN(Limits!$B$9*Assets!$S98,MAX(0,$F98-SUM($I98:T98)))),IF($E98=1,$F98-$I98,$H98)*INDEX(Rates!$C$2:$AP$60,MATCH($B98,Rates!$A$2:$A$60,0),13)))</f>
      </c>
      <c r="V98" s="2">
        <f>IF($B98="",0,IF($D98=1,IF(14&lt;=$C98,MIN(IF($E98=1,$F98-$I98,$H98)*INDEX(Rates!$C$2:$AP$60,MATCH($B98,Rates!$A$2:$A$60,0),14),Limits!$B$9*Assets!$S98),MIN(Limits!$B$9*Assets!$S98,MAX(0,$F98-SUM($I98:U98)))),IF($E98=1,$F98-$I98,$H98)*INDEX(Rates!$C$2:$AP$60,MATCH($B98,Rates!$A$2:$A$60,0),14)))</f>
      </c>
      <c r="W98" s="2">
        <f>IF($B98="",0,IF($D98=1,IF(15&lt;=$C98,MIN(IF($E98=1,$F98-$I98,$H98)*INDEX(Rates!$C$2:$AP$60,MATCH($B98,Rates!$A$2:$A$60,0),15),Limits!$B$9*Assets!$S98),MIN(Limits!$B$9*Assets!$S98,MAX(0,$F98-SUM($I98:V98)))),IF($E98=1,$F98-$I98,$H98)*INDEX(Rates!$C$2:$AP$60,MATCH($B98,Rates!$A$2:$A$60,0),15)))</f>
      </c>
      <c r="X98" s="2">
        <f>IF($B98="",0,IF($D98=1,IF(16&lt;=$C98,MIN(IF($E98=1,$F98-$I98,$H98)*INDEX(Rates!$C$2:$AP$60,MATCH($B98,Rates!$A$2:$A$60,0),16),Limits!$B$9*Assets!$S98),MIN(Limits!$B$9*Assets!$S98,MAX(0,$F98-SUM($I98:W98)))),IF($E98=1,$F98-$I98,$H98)*INDEX(Rates!$C$2:$AP$60,MATCH($B98,Rates!$A$2:$A$60,0),16)))</f>
      </c>
      <c r="Y98" s="2">
        <f>IF($B98="",0,IF($D98=1,IF(17&lt;=$C98,MIN(IF($E98=1,$F98-$I98,$H98)*INDEX(Rates!$C$2:$AP$60,MATCH($B98,Rates!$A$2:$A$60,0),17),Limits!$B$9*Assets!$S98),MIN(Limits!$B$9*Assets!$S98,MAX(0,$F98-SUM($I98:X98)))),IF($E98=1,$F98-$I98,$H98)*INDEX(Rates!$C$2:$AP$60,MATCH($B98,Rates!$A$2:$A$60,0),17)))</f>
      </c>
      <c r="Z98" s="2">
        <f>IF($B98="",0,IF($D98=1,IF(18&lt;=$C98,MIN(IF($E98=1,$F98-$I98,$H98)*INDEX(Rates!$C$2:$AP$60,MATCH($B98,Rates!$A$2:$A$60,0),18),Limits!$B$9*Assets!$S98),MIN(Limits!$B$9*Assets!$S98,MAX(0,$F98-SUM($I98:Y98)))),IF($E98=1,$F98-$I98,$H98)*INDEX(Rates!$C$2:$AP$60,MATCH($B98,Rates!$A$2:$A$60,0),18)))</f>
      </c>
      <c r="AA98" s="2">
        <f>IF($B98="",0,IF($D98=1,IF(19&lt;=$C98,MIN(IF($E98=1,$F98-$I98,$H98)*INDEX(Rates!$C$2:$AP$60,MATCH($B98,Rates!$A$2:$A$60,0),19),Limits!$B$9*Assets!$S98),MIN(Limits!$B$9*Assets!$S98,MAX(0,$F98-SUM($I98:Z98)))),IF($E98=1,$F98-$I98,$H98)*INDEX(Rates!$C$2:$AP$60,MATCH($B98,Rates!$A$2:$A$60,0),19)))</f>
      </c>
      <c r="AB98" s="2">
        <f>IF($B98="",0,IF($D98=1,IF(20&lt;=$C98,MIN(IF($E98=1,$F98-$I98,$H98)*INDEX(Rates!$C$2:$AP$60,MATCH($B98,Rates!$A$2:$A$60,0),20),Limits!$B$9*Assets!$S98),MIN(Limits!$B$9*Assets!$S98,MAX(0,$F98-SUM($I98:AA98)))),IF($E98=1,$F98-$I98,$H98)*INDEX(Rates!$C$2:$AP$60,MATCH($B98,Rates!$A$2:$A$60,0),20)))</f>
      </c>
      <c r="AC98" s="2">
        <f>IF($B98="",0,IF($D98=1,IF(21&lt;=$C98,MIN(IF($E98=1,$F98-$I98,$H98)*INDEX(Rates!$C$2:$AP$60,MATCH($B98,Rates!$A$2:$A$60,0),21),Limits!$B$9*Assets!$S98),MIN(Limits!$B$9*Assets!$S98,MAX(0,$F98-SUM($I98:AB98)))),IF($E98=1,$F98-$I98,$H98)*INDEX(Rates!$C$2:$AP$60,MATCH($B98,Rates!$A$2:$A$60,0),21)))</f>
      </c>
      <c r="AD98" s="2">
        <f>IF($B98="",0,IF($D98=1,IF(22&lt;=$C98,MIN(IF($E98=1,$F98-$I98,$H98)*INDEX(Rates!$C$2:$AP$60,MATCH($B98,Rates!$A$2:$A$60,0),22),Limits!$B$9*Assets!$S98),MIN(Limits!$B$9*Assets!$S98,MAX(0,$F98-SUM($I98:AC98)))),IF($E98=1,$F98-$I98,$H98)*INDEX(Rates!$C$2:$AP$60,MATCH($B98,Rates!$A$2:$A$60,0),22)))</f>
      </c>
      <c r="AE98" s="2">
        <f>IF($B98="",0,IF($D98=1,IF(23&lt;=$C98,MIN(IF($E98=1,$F98-$I98,$H98)*INDEX(Rates!$C$2:$AP$60,MATCH($B98,Rates!$A$2:$A$60,0),23),Limits!$B$9*Assets!$S98),MIN(Limits!$B$9*Assets!$S98,MAX(0,$F98-SUM($I98:AD98)))),IF($E98=1,$F98-$I98,$H98)*INDEX(Rates!$C$2:$AP$60,MATCH($B98,Rates!$A$2:$A$60,0),23)))</f>
      </c>
      <c r="AF98" s="2">
        <f>IF($B98="",0,IF($D98=1,IF(24&lt;=$C98,MIN(IF($E98=1,$F98-$I98,$H98)*INDEX(Rates!$C$2:$AP$60,MATCH($B98,Rates!$A$2:$A$60,0),24),Limits!$B$9*Assets!$S98),MIN(Limits!$B$9*Assets!$S98,MAX(0,$F98-SUM($I98:AE98)))),IF($E98=1,$F98-$I98,$H98)*INDEX(Rates!$C$2:$AP$60,MATCH($B98,Rates!$A$2:$A$60,0),24)))</f>
      </c>
      <c r="AG98" s="2">
        <f>IF($B98="",0,IF($D98=1,IF(25&lt;=$C98,MIN(IF($E98=1,$F98-$I98,$H98)*INDEX(Rates!$C$2:$AP$60,MATCH($B98,Rates!$A$2:$A$60,0),25),Limits!$B$9*Assets!$S98),MIN(Limits!$B$9*Assets!$S98,MAX(0,$F98-SUM($I98:AF98)))),IF($E98=1,$F98-$I98,$H98)*INDEX(Rates!$C$2:$AP$60,MATCH($B98,Rates!$A$2:$A$60,0),25)))</f>
      </c>
      <c r="AH98" s="2">
        <f>IF($B98="",0,IF($D98=1,IF(26&lt;=$C98,MIN(IF($E98=1,$F98-$I98,$H98)*INDEX(Rates!$C$2:$AP$60,MATCH($B98,Rates!$A$2:$A$60,0),26),Limits!$B$9*Assets!$S98),MIN(Limits!$B$9*Assets!$S98,MAX(0,$F98-SUM($I98:AG98)))),IF($E98=1,$F98-$I98,$H98)*INDEX(Rates!$C$2:$AP$60,MATCH($B98,Rates!$A$2:$A$60,0),26)))</f>
      </c>
      <c r="AI98" s="2">
        <f>IF($B98="",0,IF($D98=1,IF(27&lt;=$C98,MIN(IF($E98=1,$F98-$I98,$H98)*INDEX(Rates!$C$2:$AP$60,MATCH($B98,Rates!$A$2:$A$60,0),27),Limits!$B$9*Assets!$S98),MIN(Limits!$B$9*Assets!$S98,MAX(0,$F98-SUM($I98:AH98)))),IF($E98=1,$F98-$I98,$H98)*INDEX(Rates!$C$2:$AP$60,MATCH($B98,Rates!$A$2:$A$60,0),27)))</f>
      </c>
      <c r="AJ98" s="2">
        <f>IF($B98="",0,IF($D98=1,IF(28&lt;=$C98,MIN(IF($E98=1,$F98-$I98,$H98)*INDEX(Rates!$C$2:$AP$60,MATCH($B98,Rates!$A$2:$A$60,0),28),Limits!$B$9*Assets!$S98),MIN(Limits!$B$9*Assets!$S98,MAX(0,$F98-SUM($I98:AI98)))),IF($E98=1,$F98-$I98,$H98)*INDEX(Rates!$C$2:$AP$60,MATCH($B98,Rates!$A$2:$A$60,0),28)))</f>
      </c>
      <c r="AK98" s="2">
        <f>IF($B98="",0,IF($D98=1,IF(29&lt;=$C98,MIN(IF($E98=1,$F98-$I98,$H98)*INDEX(Rates!$C$2:$AP$60,MATCH($B98,Rates!$A$2:$A$60,0),29),Limits!$B$9*Assets!$S98),MIN(Limits!$B$9*Assets!$S98,MAX(0,$F98-SUM($I98:AJ98)))),IF($E98=1,$F98-$I98,$H98)*INDEX(Rates!$C$2:$AP$60,MATCH($B98,Rates!$A$2:$A$60,0),29)))</f>
      </c>
      <c r="AL98" s="2">
        <f>IF($B98="",0,IF($D98=1,IF(30&lt;=$C98,MIN(IF($E98=1,$F98-$I98,$H98)*INDEX(Rates!$C$2:$AP$60,MATCH($B98,Rates!$A$2:$A$60,0),30),Limits!$B$9*Assets!$S98),MIN(Limits!$B$9*Assets!$S98,MAX(0,$F98-SUM($I98:AK98)))),IF($E98=1,$F98-$I98,$H98)*INDEX(Rates!$C$2:$AP$60,MATCH($B98,Rates!$A$2:$A$60,0),30)))</f>
      </c>
      <c r="AM98" s="2">
        <f>IF($B98="",0,IF($D98=1,IF(31&lt;=$C98,MIN(IF($E98=1,$F98-$I98,$H98)*INDEX(Rates!$C$2:$AP$60,MATCH($B98,Rates!$A$2:$A$60,0),31),Limits!$B$9*Assets!$S98),MIN(Limits!$B$9*Assets!$S98,MAX(0,$F98-SUM($I98:AL98)))),IF($E98=1,$F98-$I98,$H98)*INDEX(Rates!$C$2:$AP$60,MATCH($B98,Rates!$A$2:$A$60,0),31)))</f>
      </c>
      <c r="AN98" s="2">
        <f>IF($B98="",0,IF($D98=1,IF(32&lt;=$C98,MIN(IF($E98=1,$F98-$I98,$H98)*INDEX(Rates!$C$2:$AP$60,MATCH($B98,Rates!$A$2:$A$60,0),32),Limits!$B$9*Assets!$S98),MIN(Limits!$B$9*Assets!$S98,MAX(0,$F98-SUM($I98:AM98)))),IF($E98=1,$F98-$I98,$H98)*INDEX(Rates!$C$2:$AP$60,MATCH($B98,Rates!$A$2:$A$60,0),32)))</f>
      </c>
      <c r="AO98" s="2">
        <f>IF($B98="",0,IF($D98=1,IF(33&lt;=$C98,MIN(IF($E98=1,$F98-$I98,$H98)*INDEX(Rates!$C$2:$AP$60,MATCH($B98,Rates!$A$2:$A$60,0),33),Limits!$B$9*Assets!$S98),MIN(Limits!$B$9*Assets!$S98,MAX(0,$F98-SUM($I98:AN98)))),IF($E98=1,$F98-$I98,$H98)*INDEX(Rates!$C$2:$AP$60,MATCH($B98,Rates!$A$2:$A$60,0),33)))</f>
      </c>
      <c r="AP98" s="2">
        <f>IF($B98="",0,IF($D98=1,IF(34&lt;=$C98,MIN(IF($E98=1,$F98-$I98,$H98)*INDEX(Rates!$C$2:$AP$60,MATCH($B98,Rates!$A$2:$A$60,0),34),Limits!$B$9*Assets!$S98),MIN(Limits!$B$9*Assets!$S98,MAX(0,$F98-SUM($I98:AO98)))),IF($E98=1,$F98-$I98,$H98)*INDEX(Rates!$C$2:$AP$60,MATCH($B98,Rates!$A$2:$A$60,0),34)))</f>
      </c>
      <c r="AQ98" s="2">
        <f>IF($B98="",0,IF($D98=1,IF(35&lt;=$C98,MIN(IF($E98=1,$F98-$I98,$H98)*INDEX(Rates!$C$2:$AP$60,MATCH($B98,Rates!$A$2:$A$60,0),35),Limits!$B$9*Assets!$S98),MIN(Limits!$B$9*Assets!$S98,MAX(0,$F98-SUM($I98:AP98)))),IF($E98=1,$F98-$I98,$H98)*INDEX(Rates!$C$2:$AP$60,MATCH($B98,Rates!$A$2:$A$60,0),35)))</f>
      </c>
      <c r="AR98" s="2">
        <f>IF($B98="",0,IF($D98=1,IF(36&lt;=$C98,MIN(IF($E98=1,$F98-$I98,$H98)*INDEX(Rates!$C$2:$AP$60,MATCH($B98,Rates!$A$2:$A$60,0),36),Limits!$B$9*Assets!$S98),MIN(Limits!$B$9*Assets!$S98,MAX(0,$F98-SUM($I98:AQ98)))),IF($E98=1,$F98-$I98,$H98)*INDEX(Rates!$C$2:$AP$60,MATCH($B98,Rates!$A$2:$A$60,0),36)))</f>
      </c>
      <c r="AS98" s="2">
        <f>IF($B98="",0,IF($D98=1,IF(37&lt;=$C98,MIN(IF($E98=1,$F98-$I98,$H98)*INDEX(Rates!$C$2:$AP$60,MATCH($B98,Rates!$A$2:$A$60,0),37),Limits!$B$9*Assets!$S98),MIN(Limits!$B$9*Assets!$S98,MAX(0,$F98-SUM($I98:AR98)))),IF($E98=1,$F98-$I98,$H98)*INDEX(Rates!$C$2:$AP$60,MATCH($B98,Rates!$A$2:$A$60,0),37)))</f>
      </c>
      <c r="AT98" s="2">
        <f>IF($B98="",0,IF($D98=1,IF(38&lt;=$C98,MIN(IF($E98=1,$F98-$I98,$H98)*INDEX(Rates!$C$2:$AP$60,MATCH($B98,Rates!$A$2:$A$60,0),38),Limits!$B$9*Assets!$S98),MIN(Limits!$B$9*Assets!$S98,MAX(0,$F98-SUM($I98:AS98)))),IF($E98=1,$F98-$I98,$H98)*INDEX(Rates!$C$2:$AP$60,MATCH($B98,Rates!$A$2:$A$60,0),38)))</f>
      </c>
      <c r="AU98" s="2">
        <f>IF($B98="",0,IF($D98=1,IF(39&lt;=$C98,MIN(IF($E98=1,$F98-$I98,$H98)*INDEX(Rates!$C$2:$AP$60,MATCH($B98,Rates!$A$2:$A$60,0),39),Limits!$B$9*Assets!$S98),MIN(Limits!$B$9*Assets!$S98,MAX(0,$F98-SUM($I98:AT98)))),IF($E98=1,$F98-$I98,$H98)*INDEX(Rates!$C$2:$AP$60,MATCH($B98,Rates!$A$2:$A$60,0),39)))</f>
      </c>
      <c r="AV98" s="2">
        <f>IF($B98="",0,IF($D98=1,IF(40&lt;=$C98,MIN(IF($E98=1,$F98-$I98,$H98)*INDEX(Rates!$C$2:$AP$60,MATCH($B98,Rates!$A$2:$A$60,0),40),Limits!$B$9*Assets!$S98),MIN(Limits!$B$9*Assets!$S98,MAX(0,$F98-SUM($I98:AU98)))),IF($E98=1,$F98-$I98,$H98)*INDEX(Rates!$C$2:$AP$60,MATCH($B98,Rates!$A$2:$A$60,0),40)))</f>
      </c>
    </row>
    <row r="99" spans="1:48" x14ac:dyDescent="0.25">
      <c r="A99">
        <f>IF(Assets!A99="","",Assets!A99)</f>
      </c>
      <c r="B99">
        <f>Assets!AD99</f>
      </c>
      <c r="C99">
        <f>IF(B99="",0,INDEX(Rates!$B$2:$B$60,MATCH(B99,Rates!$A$2:$A$60,0)))</f>
      </c>
      <c r="D99">
        <f>Assets!X99</f>
      </c>
      <c r="E99">
        <f>IF(AND(D99=1,Assets!J99=1,Assets!K99=0),1,0)</f>
      </c>
      <c r="F99">
        <f>Assets!T99</f>
      </c>
      <c r="G99">
        <f>Assets!AF99+Assets!L99</f>
      </c>
      <c r="H99">
        <f>Assets!M99</f>
      </c>
      <c r="I99" s="2">
        <f>IF($B99="",0,IF($D99=1,IF(1&lt;=$C99,MIN($G99+$H99*INDEX(Rates!$C$2:$AP$60,MATCH($B99,Rates!$A$2:$A$60,0),1),Assets!$Z99),MIN($G99+$H99*INDEX(Rates!$C$2:$AP$60,MATCH($B99,Rates!$A$2:$A$60,0),1),Assets!$Z99)),$G99+$H99*INDEX(Rates!$C$2:$AP$60,MATCH($B99,Rates!$A$2:$A$60,0),1)))</f>
      </c>
      <c r="J99" s="2">
        <f>IF($B99="",0,IF($D99=1,IF(2&lt;=$C99,MIN(IF($E99=1,$F99-$I99,$H99)*INDEX(Rates!$C$2:$AP$60,MATCH($B99,Rates!$A$2:$A$60,0),2),Limits!$B$7*Assets!$S99),MIN(Limits!$B$9*Assets!$S99,MAX(0,$F99-SUM($I99:I99)))),IF($E99=1,$F99-$I99,$H99)*INDEX(Rates!$C$2:$AP$60,MATCH($B99,Rates!$A$2:$A$60,0),2)))</f>
      </c>
      <c r="K99" s="2">
        <f>IF($B99="",0,IF($D99=1,IF(3&lt;=$C99,MIN(IF($E99=1,$F99-$I99,$H99)*INDEX(Rates!$C$2:$AP$60,MATCH($B99,Rates!$A$2:$A$60,0),3),Limits!$B$8*Assets!$S99),MIN(Limits!$B$9*Assets!$S99,MAX(0,$F99-SUM($I99:J99)))),IF($E99=1,$F99-$I99,$H99)*INDEX(Rates!$C$2:$AP$60,MATCH($B99,Rates!$A$2:$A$60,0),3)))</f>
      </c>
      <c r="L99" s="2">
        <f>IF($B99="",0,IF($D99=1,IF(4&lt;=$C99,MIN(IF($E99=1,$F99-$I99,$H99)*INDEX(Rates!$C$2:$AP$60,MATCH($B99,Rates!$A$2:$A$60,0),4),Limits!$B$9*Assets!$S99),MIN(Limits!$B$9*Assets!$S99,MAX(0,$F99-SUM($I99:K99)))),IF($E99=1,$F99-$I99,$H99)*INDEX(Rates!$C$2:$AP$60,MATCH($B99,Rates!$A$2:$A$60,0),4)))</f>
      </c>
      <c r="M99" s="2">
        <f>IF($B99="",0,IF($D99=1,IF(5&lt;=$C99,MIN(IF($E99=1,$F99-$I99,$H99)*INDEX(Rates!$C$2:$AP$60,MATCH($B99,Rates!$A$2:$A$60,0),5),Limits!$B$9*Assets!$S99),MIN(Limits!$B$9*Assets!$S99,MAX(0,$F99-SUM($I99:L99)))),IF($E99=1,$F99-$I99,$H99)*INDEX(Rates!$C$2:$AP$60,MATCH($B99,Rates!$A$2:$A$60,0),5)))</f>
      </c>
      <c r="N99" s="2">
        <f>IF($B99="",0,IF($D99=1,IF(6&lt;=$C99,MIN(IF($E99=1,$F99-$I99,$H99)*INDEX(Rates!$C$2:$AP$60,MATCH($B99,Rates!$A$2:$A$60,0),6),Limits!$B$9*Assets!$S99),MIN(Limits!$B$9*Assets!$S99,MAX(0,$F99-SUM($I99:M99)))),IF($E99=1,$F99-$I99,$H99)*INDEX(Rates!$C$2:$AP$60,MATCH($B99,Rates!$A$2:$A$60,0),6)))</f>
      </c>
      <c r="O99" s="2">
        <f>IF($B99="",0,IF($D99=1,IF(7&lt;=$C99,MIN(IF($E99=1,$F99-$I99,$H99)*INDEX(Rates!$C$2:$AP$60,MATCH($B99,Rates!$A$2:$A$60,0),7),Limits!$B$9*Assets!$S99),MIN(Limits!$B$9*Assets!$S99,MAX(0,$F99-SUM($I99:N99)))),IF($E99=1,$F99-$I99,$H99)*INDEX(Rates!$C$2:$AP$60,MATCH($B99,Rates!$A$2:$A$60,0),7)))</f>
      </c>
      <c r="P99" s="2">
        <f>IF($B99="",0,IF($D99=1,IF(8&lt;=$C99,MIN(IF($E99=1,$F99-$I99,$H99)*INDEX(Rates!$C$2:$AP$60,MATCH($B99,Rates!$A$2:$A$60,0),8),Limits!$B$9*Assets!$S99),MIN(Limits!$B$9*Assets!$S99,MAX(0,$F99-SUM($I99:O99)))),IF($E99=1,$F99-$I99,$H99)*INDEX(Rates!$C$2:$AP$60,MATCH($B99,Rates!$A$2:$A$60,0),8)))</f>
      </c>
      <c r="Q99" s="2">
        <f>IF($B99="",0,IF($D99=1,IF(9&lt;=$C99,MIN(IF($E99=1,$F99-$I99,$H99)*INDEX(Rates!$C$2:$AP$60,MATCH($B99,Rates!$A$2:$A$60,0),9),Limits!$B$9*Assets!$S99),MIN(Limits!$B$9*Assets!$S99,MAX(0,$F99-SUM($I99:P99)))),IF($E99=1,$F99-$I99,$H99)*INDEX(Rates!$C$2:$AP$60,MATCH($B99,Rates!$A$2:$A$60,0),9)))</f>
      </c>
      <c r="R99" s="2">
        <f>IF($B99="",0,IF($D99=1,IF(10&lt;=$C99,MIN(IF($E99=1,$F99-$I99,$H99)*INDEX(Rates!$C$2:$AP$60,MATCH($B99,Rates!$A$2:$A$60,0),10),Limits!$B$9*Assets!$S99),MIN(Limits!$B$9*Assets!$S99,MAX(0,$F99-SUM($I99:Q99)))),IF($E99=1,$F99-$I99,$H99)*INDEX(Rates!$C$2:$AP$60,MATCH($B99,Rates!$A$2:$A$60,0),10)))</f>
      </c>
      <c r="S99" s="2">
        <f>IF($B99="",0,IF($D99=1,IF(11&lt;=$C99,MIN(IF($E99=1,$F99-$I99,$H99)*INDEX(Rates!$C$2:$AP$60,MATCH($B99,Rates!$A$2:$A$60,0),11),Limits!$B$9*Assets!$S99),MIN(Limits!$B$9*Assets!$S99,MAX(0,$F99-SUM($I99:R99)))),IF($E99=1,$F99-$I99,$H99)*INDEX(Rates!$C$2:$AP$60,MATCH($B99,Rates!$A$2:$A$60,0),11)))</f>
      </c>
      <c r="T99" s="2">
        <f>IF($B99="",0,IF($D99=1,IF(12&lt;=$C99,MIN(IF($E99=1,$F99-$I99,$H99)*INDEX(Rates!$C$2:$AP$60,MATCH($B99,Rates!$A$2:$A$60,0),12),Limits!$B$9*Assets!$S99),MIN(Limits!$B$9*Assets!$S99,MAX(0,$F99-SUM($I99:S99)))),IF($E99=1,$F99-$I99,$H99)*INDEX(Rates!$C$2:$AP$60,MATCH($B99,Rates!$A$2:$A$60,0),12)))</f>
      </c>
      <c r="U99" s="2">
        <f>IF($B99="",0,IF($D99=1,IF(13&lt;=$C99,MIN(IF($E99=1,$F99-$I99,$H99)*INDEX(Rates!$C$2:$AP$60,MATCH($B99,Rates!$A$2:$A$60,0),13),Limits!$B$9*Assets!$S99),MIN(Limits!$B$9*Assets!$S99,MAX(0,$F99-SUM($I99:T99)))),IF($E99=1,$F99-$I99,$H99)*INDEX(Rates!$C$2:$AP$60,MATCH($B99,Rates!$A$2:$A$60,0),13)))</f>
      </c>
      <c r="V99" s="2">
        <f>IF($B99="",0,IF($D99=1,IF(14&lt;=$C99,MIN(IF($E99=1,$F99-$I99,$H99)*INDEX(Rates!$C$2:$AP$60,MATCH($B99,Rates!$A$2:$A$60,0),14),Limits!$B$9*Assets!$S99),MIN(Limits!$B$9*Assets!$S99,MAX(0,$F99-SUM($I99:U99)))),IF($E99=1,$F99-$I99,$H99)*INDEX(Rates!$C$2:$AP$60,MATCH($B99,Rates!$A$2:$A$60,0),14)))</f>
      </c>
      <c r="W99" s="2">
        <f>IF($B99="",0,IF($D99=1,IF(15&lt;=$C99,MIN(IF($E99=1,$F99-$I99,$H99)*INDEX(Rates!$C$2:$AP$60,MATCH($B99,Rates!$A$2:$A$60,0),15),Limits!$B$9*Assets!$S99),MIN(Limits!$B$9*Assets!$S99,MAX(0,$F99-SUM($I99:V99)))),IF($E99=1,$F99-$I99,$H99)*INDEX(Rates!$C$2:$AP$60,MATCH($B99,Rates!$A$2:$A$60,0),15)))</f>
      </c>
      <c r="X99" s="2">
        <f>IF($B99="",0,IF($D99=1,IF(16&lt;=$C99,MIN(IF($E99=1,$F99-$I99,$H99)*INDEX(Rates!$C$2:$AP$60,MATCH($B99,Rates!$A$2:$A$60,0),16),Limits!$B$9*Assets!$S99),MIN(Limits!$B$9*Assets!$S99,MAX(0,$F99-SUM($I99:W99)))),IF($E99=1,$F99-$I99,$H99)*INDEX(Rates!$C$2:$AP$60,MATCH($B99,Rates!$A$2:$A$60,0),16)))</f>
      </c>
      <c r="Y99" s="2">
        <f>IF($B99="",0,IF($D99=1,IF(17&lt;=$C99,MIN(IF($E99=1,$F99-$I99,$H99)*INDEX(Rates!$C$2:$AP$60,MATCH($B99,Rates!$A$2:$A$60,0),17),Limits!$B$9*Assets!$S99),MIN(Limits!$B$9*Assets!$S99,MAX(0,$F99-SUM($I99:X99)))),IF($E99=1,$F99-$I99,$H99)*INDEX(Rates!$C$2:$AP$60,MATCH($B99,Rates!$A$2:$A$60,0),17)))</f>
      </c>
      <c r="Z99" s="2">
        <f>IF($B99="",0,IF($D99=1,IF(18&lt;=$C99,MIN(IF($E99=1,$F99-$I99,$H99)*INDEX(Rates!$C$2:$AP$60,MATCH($B99,Rates!$A$2:$A$60,0),18),Limits!$B$9*Assets!$S99),MIN(Limits!$B$9*Assets!$S99,MAX(0,$F99-SUM($I99:Y99)))),IF($E99=1,$F99-$I99,$H99)*INDEX(Rates!$C$2:$AP$60,MATCH($B99,Rates!$A$2:$A$60,0),18)))</f>
      </c>
      <c r="AA99" s="2">
        <f>IF($B99="",0,IF($D99=1,IF(19&lt;=$C99,MIN(IF($E99=1,$F99-$I99,$H99)*INDEX(Rates!$C$2:$AP$60,MATCH($B99,Rates!$A$2:$A$60,0),19),Limits!$B$9*Assets!$S99),MIN(Limits!$B$9*Assets!$S99,MAX(0,$F99-SUM($I99:Z99)))),IF($E99=1,$F99-$I99,$H99)*INDEX(Rates!$C$2:$AP$60,MATCH($B99,Rates!$A$2:$A$60,0),19)))</f>
      </c>
      <c r="AB99" s="2">
        <f>IF($B99="",0,IF($D99=1,IF(20&lt;=$C99,MIN(IF($E99=1,$F99-$I99,$H99)*INDEX(Rates!$C$2:$AP$60,MATCH($B99,Rates!$A$2:$A$60,0),20),Limits!$B$9*Assets!$S99),MIN(Limits!$B$9*Assets!$S99,MAX(0,$F99-SUM($I99:AA99)))),IF($E99=1,$F99-$I99,$H99)*INDEX(Rates!$C$2:$AP$60,MATCH($B99,Rates!$A$2:$A$60,0),20)))</f>
      </c>
      <c r="AC99" s="2">
        <f>IF($B99="",0,IF($D99=1,IF(21&lt;=$C99,MIN(IF($E99=1,$F99-$I99,$H99)*INDEX(Rates!$C$2:$AP$60,MATCH($B99,Rates!$A$2:$A$60,0),21),Limits!$B$9*Assets!$S99),MIN(Limits!$B$9*Assets!$S99,MAX(0,$F99-SUM($I99:AB99)))),IF($E99=1,$F99-$I99,$H99)*INDEX(Rates!$C$2:$AP$60,MATCH($B99,Rates!$A$2:$A$60,0),21)))</f>
      </c>
      <c r="AD99" s="2">
        <f>IF($B99="",0,IF($D99=1,IF(22&lt;=$C99,MIN(IF($E99=1,$F99-$I99,$H99)*INDEX(Rates!$C$2:$AP$60,MATCH($B99,Rates!$A$2:$A$60,0),22),Limits!$B$9*Assets!$S99),MIN(Limits!$B$9*Assets!$S99,MAX(0,$F99-SUM($I99:AC99)))),IF($E99=1,$F99-$I99,$H99)*INDEX(Rates!$C$2:$AP$60,MATCH($B99,Rates!$A$2:$A$60,0),22)))</f>
      </c>
      <c r="AE99" s="2">
        <f>IF($B99="",0,IF($D99=1,IF(23&lt;=$C99,MIN(IF($E99=1,$F99-$I99,$H99)*INDEX(Rates!$C$2:$AP$60,MATCH($B99,Rates!$A$2:$A$60,0),23),Limits!$B$9*Assets!$S99),MIN(Limits!$B$9*Assets!$S99,MAX(0,$F99-SUM($I99:AD99)))),IF($E99=1,$F99-$I99,$H99)*INDEX(Rates!$C$2:$AP$60,MATCH($B99,Rates!$A$2:$A$60,0),23)))</f>
      </c>
      <c r="AF99" s="2">
        <f>IF($B99="",0,IF($D99=1,IF(24&lt;=$C99,MIN(IF($E99=1,$F99-$I99,$H99)*INDEX(Rates!$C$2:$AP$60,MATCH($B99,Rates!$A$2:$A$60,0),24),Limits!$B$9*Assets!$S99),MIN(Limits!$B$9*Assets!$S99,MAX(0,$F99-SUM($I99:AE99)))),IF($E99=1,$F99-$I99,$H99)*INDEX(Rates!$C$2:$AP$60,MATCH($B99,Rates!$A$2:$A$60,0),24)))</f>
      </c>
      <c r="AG99" s="2">
        <f>IF($B99="",0,IF($D99=1,IF(25&lt;=$C99,MIN(IF($E99=1,$F99-$I99,$H99)*INDEX(Rates!$C$2:$AP$60,MATCH($B99,Rates!$A$2:$A$60,0),25),Limits!$B$9*Assets!$S99),MIN(Limits!$B$9*Assets!$S99,MAX(0,$F99-SUM($I99:AF99)))),IF($E99=1,$F99-$I99,$H99)*INDEX(Rates!$C$2:$AP$60,MATCH($B99,Rates!$A$2:$A$60,0),25)))</f>
      </c>
      <c r="AH99" s="2">
        <f>IF($B99="",0,IF($D99=1,IF(26&lt;=$C99,MIN(IF($E99=1,$F99-$I99,$H99)*INDEX(Rates!$C$2:$AP$60,MATCH($B99,Rates!$A$2:$A$60,0),26),Limits!$B$9*Assets!$S99),MIN(Limits!$B$9*Assets!$S99,MAX(0,$F99-SUM($I99:AG99)))),IF($E99=1,$F99-$I99,$H99)*INDEX(Rates!$C$2:$AP$60,MATCH($B99,Rates!$A$2:$A$60,0),26)))</f>
      </c>
      <c r="AI99" s="2">
        <f>IF($B99="",0,IF($D99=1,IF(27&lt;=$C99,MIN(IF($E99=1,$F99-$I99,$H99)*INDEX(Rates!$C$2:$AP$60,MATCH($B99,Rates!$A$2:$A$60,0),27),Limits!$B$9*Assets!$S99),MIN(Limits!$B$9*Assets!$S99,MAX(0,$F99-SUM($I99:AH99)))),IF($E99=1,$F99-$I99,$H99)*INDEX(Rates!$C$2:$AP$60,MATCH($B99,Rates!$A$2:$A$60,0),27)))</f>
      </c>
      <c r="AJ99" s="2">
        <f>IF($B99="",0,IF($D99=1,IF(28&lt;=$C99,MIN(IF($E99=1,$F99-$I99,$H99)*INDEX(Rates!$C$2:$AP$60,MATCH($B99,Rates!$A$2:$A$60,0),28),Limits!$B$9*Assets!$S99),MIN(Limits!$B$9*Assets!$S99,MAX(0,$F99-SUM($I99:AI99)))),IF($E99=1,$F99-$I99,$H99)*INDEX(Rates!$C$2:$AP$60,MATCH($B99,Rates!$A$2:$A$60,0),28)))</f>
      </c>
      <c r="AK99" s="2">
        <f>IF($B99="",0,IF($D99=1,IF(29&lt;=$C99,MIN(IF($E99=1,$F99-$I99,$H99)*INDEX(Rates!$C$2:$AP$60,MATCH($B99,Rates!$A$2:$A$60,0),29),Limits!$B$9*Assets!$S99),MIN(Limits!$B$9*Assets!$S99,MAX(0,$F99-SUM($I99:AJ99)))),IF($E99=1,$F99-$I99,$H99)*INDEX(Rates!$C$2:$AP$60,MATCH($B99,Rates!$A$2:$A$60,0),29)))</f>
      </c>
      <c r="AL99" s="2">
        <f>IF($B99="",0,IF($D99=1,IF(30&lt;=$C99,MIN(IF($E99=1,$F99-$I99,$H99)*INDEX(Rates!$C$2:$AP$60,MATCH($B99,Rates!$A$2:$A$60,0),30),Limits!$B$9*Assets!$S99),MIN(Limits!$B$9*Assets!$S99,MAX(0,$F99-SUM($I99:AK99)))),IF($E99=1,$F99-$I99,$H99)*INDEX(Rates!$C$2:$AP$60,MATCH($B99,Rates!$A$2:$A$60,0),30)))</f>
      </c>
      <c r="AM99" s="2">
        <f>IF($B99="",0,IF($D99=1,IF(31&lt;=$C99,MIN(IF($E99=1,$F99-$I99,$H99)*INDEX(Rates!$C$2:$AP$60,MATCH($B99,Rates!$A$2:$A$60,0),31),Limits!$B$9*Assets!$S99),MIN(Limits!$B$9*Assets!$S99,MAX(0,$F99-SUM($I99:AL99)))),IF($E99=1,$F99-$I99,$H99)*INDEX(Rates!$C$2:$AP$60,MATCH($B99,Rates!$A$2:$A$60,0),31)))</f>
      </c>
      <c r="AN99" s="2">
        <f>IF($B99="",0,IF($D99=1,IF(32&lt;=$C99,MIN(IF($E99=1,$F99-$I99,$H99)*INDEX(Rates!$C$2:$AP$60,MATCH($B99,Rates!$A$2:$A$60,0),32),Limits!$B$9*Assets!$S99),MIN(Limits!$B$9*Assets!$S99,MAX(0,$F99-SUM($I99:AM99)))),IF($E99=1,$F99-$I99,$H99)*INDEX(Rates!$C$2:$AP$60,MATCH($B99,Rates!$A$2:$A$60,0),32)))</f>
      </c>
      <c r="AO99" s="2">
        <f>IF($B99="",0,IF($D99=1,IF(33&lt;=$C99,MIN(IF($E99=1,$F99-$I99,$H99)*INDEX(Rates!$C$2:$AP$60,MATCH($B99,Rates!$A$2:$A$60,0),33),Limits!$B$9*Assets!$S99),MIN(Limits!$B$9*Assets!$S99,MAX(0,$F99-SUM($I99:AN99)))),IF($E99=1,$F99-$I99,$H99)*INDEX(Rates!$C$2:$AP$60,MATCH($B99,Rates!$A$2:$A$60,0),33)))</f>
      </c>
      <c r="AP99" s="2">
        <f>IF($B99="",0,IF($D99=1,IF(34&lt;=$C99,MIN(IF($E99=1,$F99-$I99,$H99)*INDEX(Rates!$C$2:$AP$60,MATCH($B99,Rates!$A$2:$A$60,0),34),Limits!$B$9*Assets!$S99),MIN(Limits!$B$9*Assets!$S99,MAX(0,$F99-SUM($I99:AO99)))),IF($E99=1,$F99-$I99,$H99)*INDEX(Rates!$C$2:$AP$60,MATCH($B99,Rates!$A$2:$A$60,0),34)))</f>
      </c>
      <c r="AQ99" s="2">
        <f>IF($B99="",0,IF($D99=1,IF(35&lt;=$C99,MIN(IF($E99=1,$F99-$I99,$H99)*INDEX(Rates!$C$2:$AP$60,MATCH($B99,Rates!$A$2:$A$60,0),35),Limits!$B$9*Assets!$S99),MIN(Limits!$B$9*Assets!$S99,MAX(0,$F99-SUM($I99:AP99)))),IF($E99=1,$F99-$I99,$H99)*INDEX(Rates!$C$2:$AP$60,MATCH($B99,Rates!$A$2:$A$60,0),35)))</f>
      </c>
      <c r="AR99" s="2">
        <f>IF($B99="",0,IF($D99=1,IF(36&lt;=$C99,MIN(IF($E99=1,$F99-$I99,$H99)*INDEX(Rates!$C$2:$AP$60,MATCH($B99,Rates!$A$2:$A$60,0),36),Limits!$B$9*Assets!$S99),MIN(Limits!$B$9*Assets!$S99,MAX(0,$F99-SUM($I99:AQ99)))),IF($E99=1,$F99-$I99,$H99)*INDEX(Rates!$C$2:$AP$60,MATCH($B99,Rates!$A$2:$A$60,0),36)))</f>
      </c>
      <c r="AS99" s="2">
        <f>IF($B99="",0,IF($D99=1,IF(37&lt;=$C99,MIN(IF($E99=1,$F99-$I99,$H99)*INDEX(Rates!$C$2:$AP$60,MATCH($B99,Rates!$A$2:$A$60,0),37),Limits!$B$9*Assets!$S99),MIN(Limits!$B$9*Assets!$S99,MAX(0,$F99-SUM($I99:AR99)))),IF($E99=1,$F99-$I99,$H99)*INDEX(Rates!$C$2:$AP$60,MATCH($B99,Rates!$A$2:$A$60,0),37)))</f>
      </c>
      <c r="AT99" s="2">
        <f>IF($B99="",0,IF($D99=1,IF(38&lt;=$C99,MIN(IF($E99=1,$F99-$I99,$H99)*INDEX(Rates!$C$2:$AP$60,MATCH($B99,Rates!$A$2:$A$60,0),38),Limits!$B$9*Assets!$S99),MIN(Limits!$B$9*Assets!$S99,MAX(0,$F99-SUM($I99:AS99)))),IF($E99=1,$F99-$I99,$H99)*INDEX(Rates!$C$2:$AP$60,MATCH($B99,Rates!$A$2:$A$60,0),38)))</f>
      </c>
      <c r="AU99" s="2">
        <f>IF($B99="",0,IF($D99=1,IF(39&lt;=$C99,MIN(IF($E99=1,$F99-$I99,$H99)*INDEX(Rates!$C$2:$AP$60,MATCH($B99,Rates!$A$2:$A$60,0),39),Limits!$B$9*Assets!$S99),MIN(Limits!$B$9*Assets!$S99,MAX(0,$F99-SUM($I99:AT99)))),IF($E99=1,$F99-$I99,$H99)*INDEX(Rates!$C$2:$AP$60,MATCH($B99,Rates!$A$2:$A$60,0),39)))</f>
      </c>
      <c r="AV99" s="2">
        <f>IF($B99="",0,IF($D99=1,IF(40&lt;=$C99,MIN(IF($E99=1,$F99-$I99,$H99)*INDEX(Rates!$C$2:$AP$60,MATCH($B99,Rates!$A$2:$A$60,0),40),Limits!$B$9*Assets!$S99),MIN(Limits!$B$9*Assets!$S99,MAX(0,$F99-SUM($I99:AU99)))),IF($E99=1,$F99-$I99,$H99)*INDEX(Rates!$C$2:$AP$60,MATCH($B99,Rates!$A$2:$A$60,0),40)))</f>
      </c>
    </row>
    <row r="100" spans="1:48" x14ac:dyDescent="0.25">
      <c r="A100">
        <f>IF(Assets!A100="","",Assets!A100)</f>
      </c>
      <c r="B100">
        <f>Assets!AD100</f>
      </c>
      <c r="C100">
        <f>IF(B100="",0,INDEX(Rates!$B$2:$B$60,MATCH(B100,Rates!$A$2:$A$60,0)))</f>
      </c>
      <c r="D100">
        <f>Assets!X100</f>
      </c>
      <c r="E100">
        <f>IF(AND(D100=1,Assets!J100=1,Assets!K100=0),1,0)</f>
      </c>
      <c r="F100">
        <f>Assets!T100</f>
      </c>
      <c r="G100">
        <f>Assets!AF100+Assets!L100</f>
      </c>
      <c r="H100">
        <f>Assets!M100</f>
      </c>
      <c r="I100" s="2">
        <f>IF($B100="",0,IF($D100=1,IF(1&lt;=$C100,MIN($G100+$H100*INDEX(Rates!$C$2:$AP$60,MATCH($B100,Rates!$A$2:$A$60,0),1),Assets!$Z100),MIN($G100+$H100*INDEX(Rates!$C$2:$AP$60,MATCH($B100,Rates!$A$2:$A$60,0),1),Assets!$Z100)),$G100+$H100*INDEX(Rates!$C$2:$AP$60,MATCH($B100,Rates!$A$2:$A$60,0),1)))</f>
      </c>
      <c r="J100" s="2">
        <f>IF($B100="",0,IF($D100=1,IF(2&lt;=$C100,MIN(IF($E100=1,$F100-$I100,$H100)*INDEX(Rates!$C$2:$AP$60,MATCH($B100,Rates!$A$2:$A$60,0),2),Limits!$B$7*Assets!$S100),MIN(Limits!$B$9*Assets!$S100,MAX(0,$F100-SUM($I100:I100)))),IF($E100=1,$F100-$I100,$H100)*INDEX(Rates!$C$2:$AP$60,MATCH($B100,Rates!$A$2:$A$60,0),2)))</f>
      </c>
      <c r="K100" s="2">
        <f>IF($B100="",0,IF($D100=1,IF(3&lt;=$C100,MIN(IF($E100=1,$F100-$I100,$H100)*INDEX(Rates!$C$2:$AP$60,MATCH($B100,Rates!$A$2:$A$60,0),3),Limits!$B$8*Assets!$S100),MIN(Limits!$B$9*Assets!$S100,MAX(0,$F100-SUM($I100:J100)))),IF($E100=1,$F100-$I100,$H100)*INDEX(Rates!$C$2:$AP$60,MATCH($B100,Rates!$A$2:$A$60,0),3)))</f>
      </c>
      <c r="L100" s="2">
        <f>IF($B100="",0,IF($D100=1,IF(4&lt;=$C100,MIN(IF($E100=1,$F100-$I100,$H100)*INDEX(Rates!$C$2:$AP$60,MATCH($B100,Rates!$A$2:$A$60,0),4),Limits!$B$9*Assets!$S100),MIN(Limits!$B$9*Assets!$S100,MAX(0,$F100-SUM($I100:K100)))),IF($E100=1,$F100-$I100,$H100)*INDEX(Rates!$C$2:$AP$60,MATCH($B100,Rates!$A$2:$A$60,0),4)))</f>
      </c>
      <c r="M100" s="2">
        <f>IF($B100="",0,IF($D100=1,IF(5&lt;=$C100,MIN(IF($E100=1,$F100-$I100,$H100)*INDEX(Rates!$C$2:$AP$60,MATCH($B100,Rates!$A$2:$A$60,0),5),Limits!$B$9*Assets!$S100),MIN(Limits!$B$9*Assets!$S100,MAX(0,$F100-SUM($I100:L100)))),IF($E100=1,$F100-$I100,$H100)*INDEX(Rates!$C$2:$AP$60,MATCH($B100,Rates!$A$2:$A$60,0),5)))</f>
      </c>
      <c r="N100" s="2">
        <f>IF($B100="",0,IF($D100=1,IF(6&lt;=$C100,MIN(IF($E100=1,$F100-$I100,$H100)*INDEX(Rates!$C$2:$AP$60,MATCH($B100,Rates!$A$2:$A$60,0),6),Limits!$B$9*Assets!$S100),MIN(Limits!$B$9*Assets!$S100,MAX(0,$F100-SUM($I100:M100)))),IF($E100=1,$F100-$I100,$H100)*INDEX(Rates!$C$2:$AP$60,MATCH($B100,Rates!$A$2:$A$60,0),6)))</f>
      </c>
      <c r="O100" s="2">
        <f>IF($B100="",0,IF($D100=1,IF(7&lt;=$C100,MIN(IF($E100=1,$F100-$I100,$H100)*INDEX(Rates!$C$2:$AP$60,MATCH($B100,Rates!$A$2:$A$60,0),7),Limits!$B$9*Assets!$S100),MIN(Limits!$B$9*Assets!$S100,MAX(0,$F100-SUM($I100:N100)))),IF($E100=1,$F100-$I100,$H100)*INDEX(Rates!$C$2:$AP$60,MATCH($B100,Rates!$A$2:$A$60,0),7)))</f>
      </c>
      <c r="P100" s="2">
        <f>IF($B100="",0,IF($D100=1,IF(8&lt;=$C100,MIN(IF($E100=1,$F100-$I100,$H100)*INDEX(Rates!$C$2:$AP$60,MATCH($B100,Rates!$A$2:$A$60,0),8),Limits!$B$9*Assets!$S100),MIN(Limits!$B$9*Assets!$S100,MAX(0,$F100-SUM($I100:O100)))),IF($E100=1,$F100-$I100,$H100)*INDEX(Rates!$C$2:$AP$60,MATCH($B100,Rates!$A$2:$A$60,0),8)))</f>
      </c>
      <c r="Q100" s="2">
        <f>IF($B100="",0,IF($D100=1,IF(9&lt;=$C100,MIN(IF($E100=1,$F100-$I100,$H100)*INDEX(Rates!$C$2:$AP$60,MATCH($B100,Rates!$A$2:$A$60,0),9),Limits!$B$9*Assets!$S100),MIN(Limits!$B$9*Assets!$S100,MAX(0,$F100-SUM($I100:P100)))),IF($E100=1,$F100-$I100,$H100)*INDEX(Rates!$C$2:$AP$60,MATCH($B100,Rates!$A$2:$A$60,0),9)))</f>
      </c>
      <c r="R100" s="2">
        <f>IF($B100="",0,IF($D100=1,IF(10&lt;=$C100,MIN(IF($E100=1,$F100-$I100,$H100)*INDEX(Rates!$C$2:$AP$60,MATCH($B100,Rates!$A$2:$A$60,0),10),Limits!$B$9*Assets!$S100),MIN(Limits!$B$9*Assets!$S100,MAX(0,$F100-SUM($I100:Q100)))),IF($E100=1,$F100-$I100,$H100)*INDEX(Rates!$C$2:$AP$60,MATCH($B100,Rates!$A$2:$A$60,0),10)))</f>
      </c>
      <c r="S100" s="2">
        <f>IF($B100="",0,IF($D100=1,IF(11&lt;=$C100,MIN(IF($E100=1,$F100-$I100,$H100)*INDEX(Rates!$C$2:$AP$60,MATCH($B100,Rates!$A$2:$A$60,0),11),Limits!$B$9*Assets!$S100),MIN(Limits!$B$9*Assets!$S100,MAX(0,$F100-SUM($I100:R100)))),IF($E100=1,$F100-$I100,$H100)*INDEX(Rates!$C$2:$AP$60,MATCH($B100,Rates!$A$2:$A$60,0),11)))</f>
      </c>
      <c r="T100" s="2">
        <f>IF($B100="",0,IF($D100=1,IF(12&lt;=$C100,MIN(IF($E100=1,$F100-$I100,$H100)*INDEX(Rates!$C$2:$AP$60,MATCH($B100,Rates!$A$2:$A$60,0),12),Limits!$B$9*Assets!$S100),MIN(Limits!$B$9*Assets!$S100,MAX(0,$F100-SUM($I100:S100)))),IF($E100=1,$F100-$I100,$H100)*INDEX(Rates!$C$2:$AP$60,MATCH($B100,Rates!$A$2:$A$60,0),12)))</f>
      </c>
      <c r="U100" s="2">
        <f>IF($B100="",0,IF($D100=1,IF(13&lt;=$C100,MIN(IF($E100=1,$F100-$I100,$H100)*INDEX(Rates!$C$2:$AP$60,MATCH($B100,Rates!$A$2:$A$60,0),13),Limits!$B$9*Assets!$S100),MIN(Limits!$B$9*Assets!$S100,MAX(0,$F100-SUM($I100:T100)))),IF($E100=1,$F100-$I100,$H100)*INDEX(Rates!$C$2:$AP$60,MATCH($B100,Rates!$A$2:$A$60,0),13)))</f>
      </c>
      <c r="V100" s="2">
        <f>IF($B100="",0,IF($D100=1,IF(14&lt;=$C100,MIN(IF($E100=1,$F100-$I100,$H100)*INDEX(Rates!$C$2:$AP$60,MATCH($B100,Rates!$A$2:$A$60,0),14),Limits!$B$9*Assets!$S100),MIN(Limits!$B$9*Assets!$S100,MAX(0,$F100-SUM($I100:U100)))),IF($E100=1,$F100-$I100,$H100)*INDEX(Rates!$C$2:$AP$60,MATCH($B100,Rates!$A$2:$A$60,0),14)))</f>
      </c>
      <c r="W100" s="2">
        <f>IF($B100="",0,IF($D100=1,IF(15&lt;=$C100,MIN(IF($E100=1,$F100-$I100,$H100)*INDEX(Rates!$C$2:$AP$60,MATCH($B100,Rates!$A$2:$A$60,0),15),Limits!$B$9*Assets!$S100),MIN(Limits!$B$9*Assets!$S100,MAX(0,$F100-SUM($I100:V100)))),IF($E100=1,$F100-$I100,$H100)*INDEX(Rates!$C$2:$AP$60,MATCH($B100,Rates!$A$2:$A$60,0),15)))</f>
      </c>
      <c r="X100" s="2">
        <f>IF($B100="",0,IF($D100=1,IF(16&lt;=$C100,MIN(IF($E100=1,$F100-$I100,$H100)*INDEX(Rates!$C$2:$AP$60,MATCH($B100,Rates!$A$2:$A$60,0),16),Limits!$B$9*Assets!$S100),MIN(Limits!$B$9*Assets!$S100,MAX(0,$F100-SUM($I100:W100)))),IF($E100=1,$F100-$I100,$H100)*INDEX(Rates!$C$2:$AP$60,MATCH($B100,Rates!$A$2:$A$60,0),16)))</f>
      </c>
      <c r="Y100" s="2">
        <f>IF($B100="",0,IF($D100=1,IF(17&lt;=$C100,MIN(IF($E100=1,$F100-$I100,$H100)*INDEX(Rates!$C$2:$AP$60,MATCH($B100,Rates!$A$2:$A$60,0),17),Limits!$B$9*Assets!$S100),MIN(Limits!$B$9*Assets!$S100,MAX(0,$F100-SUM($I100:X100)))),IF($E100=1,$F100-$I100,$H100)*INDEX(Rates!$C$2:$AP$60,MATCH($B100,Rates!$A$2:$A$60,0),17)))</f>
      </c>
      <c r="Z100" s="2">
        <f>IF($B100="",0,IF($D100=1,IF(18&lt;=$C100,MIN(IF($E100=1,$F100-$I100,$H100)*INDEX(Rates!$C$2:$AP$60,MATCH($B100,Rates!$A$2:$A$60,0),18),Limits!$B$9*Assets!$S100),MIN(Limits!$B$9*Assets!$S100,MAX(0,$F100-SUM($I100:Y100)))),IF($E100=1,$F100-$I100,$H100)*INDEX(Rates!$C$2:$AP$60,MATCH($B100,Rates!$A$2:$A$60,0),18)))</f>
      </c>
      <c r="AA100" s="2">
        <f>IF($B100="",0,IF($D100=1,IF(19&lt;=$C100,MIN(IF($E100=1,$F100-$I100,$H100)*INDEX(Rates!$C$2:$AP$60,MATCH($B100,Rates!$A$2:$A$60,0),19),Limits!$B$9*Assets!$S100),MIN(Limits!$B$9*Assets!$S100,MAX(0,$F100-SUM($I100:Z100)))),IF($E100=1,$F100-$I100,$H100)*INDEX(Rates!$C$2:$AP$60,MATCH($B100,Rates!$A$2:$A$60,0),19)))</f>
      </c>
      <c r="AB100" s="2">
        <f>IF($B100="",0,IF($D100=1,IF(20&lt;=$C100,MIN(IF($E100=1,$F100-$I100,$H100)*INDEX(Rates!$C$2:$AP$60,MATCH($B100,Rates!$A$2:$A$60,0),20),Limits!$B$9*Assets!$S100),MIN(Limits!$B$9*Assets!$S100,MAX(0,$F100-SUM($I100:AA100)))),IF($E100=1,$F100-$I100,$H100)*INDEX(Rates!$C$2:$AP$60,MATCH($B100,Rates!$A$2:$A$60,0),20)))</f>
      </c>
      <c r="AC100" s="2">
        <f>IF($B100="",0,IF($D100=1,IF(21&lt;=$C100,MIN(IF($E100=1,$F100-$I100,$H100)*INDEX(Rates!$C$2:$AP$60,MATCH($B100,Rates!$A$2:$A$60,0),21),Limits!$B$9*Assets!$S100),MIN(Limits!$B$9*Assets!$S100,MAX(0,$F100-SUM($I100:AB100)))),IF($E100=1,$F100-$I100,$H100)*INDEX(Rates!$C$2:$AP$60,MATCH($B100,Rates!$A$2:$A$60,0),21)))</f>
      </c>
      <c r="AD100" s="2">
        <f>IF($B100="",0,IF($D100=1,IF(22&lt;=$C100,MIN(IF($E100=1,$F100-$I100,$H100)*INDEX(Rates!$C$2:$AP$60,MATCH($B100,Rates!$A$2:$A$60,0),22),Limits!$B$9*Assets!$S100),MIN(Limits!$B$9*Assets!$S100,MAX(0,$F100-SUM($I100:AC100)))),IF($E100=1,$F100-$I100,$H100)*INDEX(Rates!$C$2:$AP$60,MATCH($B100,Rates!$A$2:$A$60,0),22)))</f>
      </c>
      <c r="AE100" s="2">
        <f>IF($B100="",0,IF($D100=1,IF(23&lt;=$C100,MIN(IF($E100=1,$F100-$I100,$H100)*INDEX(Rates!$C$2:$AP$60,MATCH($B100,Rates!$A$2:$A$60,0),23),Limits!$B$9*Assets!$S100),MIN(Limits!$B$9*Assets!$S100,MAX(0,$F100-SUM($I100:AD100)))),IF($E100=1,$F100-$I100,$H100)*INDEX(Rates!$C$2:$AP$60,MATCH($B100,Rates!$A$2:$A$60,0),23)))</f>
      </c>
      <c r="AF100" s="2">
        <f>IF($B100="",0,IF($D100=1,IF(24&lt;=$C100,MIN(IF($E100=1,$F100-$I100,$H100)*INDEX(Rates!$C$2:$AP$60,MATCH($B100,Rates!$A$2:$A$60,0),24),Limits!$B$9*Assets!$S100),MIN(Limits!$B$9*Assets!$S100,MAX(0,$F100-SUM($I100:AE100)))),IF($E100=1,$F100-$I100,$H100)*INDEX(Rates!$C$2:$AP$60,MATCH($B100,Rates!$A$2:$A$60,0),24)))</f>
      </c>
      <c r="AG100" s="2">
        <f>IF($B100="",0,IF($D100=1,IF(25&lt;=$C100,MIN(IF($E100=1,$F100-$I100,$H100)*INDEX(Rates!$C$2:$AP$60,MATCH($B100,Rates!$A$2:$A$60,0),25),Limits!$B$9*Assets!$S100),MIN(Limits!$B$9*Assets!$S100,MAX(0,$F100-SUM($I100:AF100)))),IF($E100=1,$F100-$I100,$H100)*INDEX(Rates!$C$2:$AP$60,MATCH($B100,Rates!$A$2:$A$60,0),25)))</f>
      </c>
      <c r="AH100" s="2">
        <f>IF($B100="",0,IF($D100=1,IF(26&lt;=$C100,MIN(IF($E100=1,$F100-$I100,$H100)*INDEX(Rates!$C$2:$AP$60,MATCH($B100,Rates!$A$2:$A$60,0),26),Limits!$B$9*Assets!$S100),MIN(Limits!$B$9*Assets!$S100,MAX(0,$F100-SUM($I100:AG100)))),IF($E100=1,$F100-$I100,$H100)*INDEX(Rates!$C$2:$AP$60,MATCH($B100,Rates!$A$2:$A$60,0),26)))</f>
      </c>
      <c r="AI100" s="2">
        <f>IF($B100="",0,IF($D100=1,IF(27&lt;=$C100,MIN(IF($E100=1,$F100-$I100,$H100)*INDEX(Rates!$C$2:$AP$60,MATCH($B100,Rates!$A$2:$A$60,0),27),Limits!$B$9*Assets!$S100),MIN(Limits!$B$9*Assets!$S100,MAX(0,$F100-SUM($I100:AH100)))),IF($E100=1,$F100-$I100,$H100)*INDEX(Rates!$C$2:$AP$60,MATCH($B100,Rates!$A$2:$A$60,0),27)))</f>
      </c>
      <c r="AJ100" s="2">
        <f>IF($B100="",0,IF($D100=1,IF(28&lt;=$C100,MIN(IF($E100=1,$F100-$I100,$H100)*INDEX(Rates!$C$2:$AP$60,MATCH($B100,Rates!$A$2:$A$60,0),28),Limits!$B$9*Assets!$S100),MIN(Limits!$B$9*Assets!$S100,MAX(0,$F100-SUM($I100:AI100)))),IF($E100=1,$F100-$I100,$H100)*INDEX(Rates!$C$2:$AP$60,MATCH($B100,Rates!$A$2:$A$60,0),28)))</f>
      </c>
      <c r="AK100" s="2">
        <f>IF($B100="",0,IF($D100=1,IF(29&lt;=$C100,MIN(IF($E100=1,$F100-$I100,$H100)*INDEX(Rates!$C$2:$AP$60,MATCH($B100,Rates!$A$2:$A$60,0),29),Limits!$B$9*Assets!$S100),MIN(Limits!$B$9*Assets!$S100,MAX(0,$F100-SUM($I100:AJ100)))),IF($E100=1,$F100-$I100,$H100)*INDEX(Rates!$C$2:$AP$60,MATCH($B100,Rates!$A$2:$A$60,0),29)))</f>
      </c>
      <c r="AL100" s="2">
        <f>IF($B100="",0,IF($D100=1,IF(30&lt;=$C100,MIN(IF($E100=1,$F100-$I100,$H100)*INDEX(Rates!$C$2:$AP$60,MATCH($B100,Rates!$A$2:$A$60,0),30),Limits!$B$9*Assets!$S100),MIN(Limits!$B$9*Assets!$S100,MAX(0,$F100-SUM($I100:AK100)))),IF($E100=1,$F100-$I100,$H100)*INDEX(Rates!$C$2:$AP$60,MATCH($B100,Rates!$A$2:$A$60,0),30)))</f>
      </c>
      <c r="AM100" s="2">
        <f>IF($B100="",0,IF($D100=1,IF(31&lt;=$C100,MIN(IF($E100=1,$F100-$I100,$H100)*INDEX(Rates!$C$2:$AP$60,MATCH($B100,Rates!$A$2:$A$60,0),31),Limits!$B$9*Assets!$S100),MIN(Limits!$B$9*Assets!$S100,MAX(0,$F100-SUM($I100:AL100)))),IF($E100=1,$F100-$I100,$H100)*INDEX(Rates!$C$2:$AP$60,MATCH($B100,Rates!$A$2:$A$60,0),31)))</f>
      </c>
      <c r="AN100" s="2">
        <f>IF($B100="",0,IF($D100=1,IF(32&lt;=$C100,MIN(IF($E100=1,$F100-$I100,$H100)*INDEX(Rates!$C$2:$AP$60,MATCH($B100,Rates!$A$2:$A$60,0),32),Limits!$B$9*Assets!$S100),MIN(Limits!$B$9*Assets!$S100,MAX(0,$F100-SUM($I100:AM100)))),IF($E100=1,$F100-$I100,$H100)*INDEX(Rates!$C$2:$AP$60,MATCH($B100,Rates!$A$2:$A$60,0),32)))</f>
      </c>
      <c r="AO100" s="2">
        <f>IF($B100="",0,IF($D100=1,IF(33&lt;=$C100,MIN(IF($E100=1,$F100-$I100,$H100)*INDEX(Rates!$C$2:$AP$60,MATCH($B100,Rates!$A$2:$A$60,0),33),Limits!$B$9*Assets!$S100),MIN(Limits!$B$9*Assets!$S100,MAX(0,$F100-SUM($I100:AN100)))),IF($E100=1,$F100-$I100,$H100)*INDEX(Rates!$C$2:$AP$60,MATCH($B100,Rates!$A$2:$A$60,0),33)))</f>
      </c>
      <c r="AP100" s="2">
        <f>IF($B100="",0,IF($D100=1,IF(34&lt;=$C100,MIN(IF($E100=1,$F100-$I100,$H100)*INDEX(Rates!$C$2:$AP$60,MATCH($B100,Rates!$A$2:$A$60,0),34),Limits!$B$9*Assets!$S100),MIN(Limits!$B$9*Assets!$S100,MAX(0,$F100-SUM($I100:AO100)))),IF($E100=1,$F100-$I100,$H100)*INDEX(Rates!$C$2:$AP$60,MATCH($B100,Rates!$A$2:$A$60,0),34)))</f>
      </c>
      <c r="AQ100" s="2">
        <f>IF($B100="",0,IF($D100=1,IF(35&lt;=$C100,MIN(IF($E100=1,$F100-$I100,$H100)*INDEX(Rates!$C$2:$AP$60,MATCH($B100,Rates!$A$2:$A$60,0),35),Limits!$B$9*Assets!$S100),MIN(Limits!$B$9*Assets!$S100,MAX(0,$F100-SUM($I100:AP100)))),IF($E100=1,$F100-$I100,$H100)*INDEX(Rates!$C$2:$AP$60,MATCH($B100,Rates!$A$2:$A$60,0),35)))</f>
      </c>
      <c r="AR100" s="2">
        <f>IF($B100="",0,IF($D100=1,IF(36&lt;=$C100,MIN(IF($E100=1,$F100-$I100,$H100)*INDEX(Rates!$C$2:$AP$60,MATCH($B100,Rates!$A$2:$A$60,0),36),Limits!$B$9*Assets!$S100),MIN(Limits!$B$9*Assets!$S100,MAX(0,$F100-SUM($I100:AQ100)))),IF($E100=1,$F100-$I100,$H100)*INDEX(Rates!$C$2:$AP$60,MATCH($B100,Rates!$A$2:$A$60,0),36)))</f>
      </c>
      <c r="AS100" s="2">
        <f>IF($B100="",0,IF($D100=1,IF(37&lt;=$C100,MIN(IF($E100=1,$F100-$I100,$H100)*INDEX(Rates!$C$2:$AP$60,MATCH($B100,Rates!$A$2:$A$60,0),37),Limits!$B$9*Assets!$S100),MIN(Limits!$B$9*Assets!$S100,MAX(0,$F100-SUM($I100:AR100)))),IF($E100=1,$F100-$I100,$H100)*INDEX(Rates!$C$2:$AP$60,MATCH($B100,Rates!$A$2:$A$60,0),37)))</f>
      </c>
      <c r="AT100" s="2">
        <f>IF($B100="",0,IF($D100=1,IF(38&lt;=$C100,MIN(IF($E100=1,$F100-$I100,$H100)*INDEX(Rates!$C$2:$AP$60,MATCH($B100,Rates!$A$2:$A$60,0),38),Limits!$B$9*Assets!$S100),MIN(Limits!$B$9*Assets!$S100,MAX(0,$F100-SUM($I100:AS100)))),IF($E100=1,$F100-$I100,$H100)*INDEX(Rates!$C$2:$AP$60,MATCH($B100,Rates!$A$2:$A$60,0),38)))</f>
      </c>
      <c r="AU100" s="2">
        <f>IF($B100="",0,IF($D100=1,IF(39&lt;=$C100,MIN(IF($E100=1,$F100-$I100,$H100)*INDEX(Rates!$C$2:$AP$60,MATCH($B100,Rates!$A$2:$A$60,0),39),Limits!$B$9*Assets!$S100),MIN(Limits!$B$9*Assets!$S100,MAX(0,$F100-SUM($I100:AT100)))),IF($E100=1,$F100-$I100,$H100)*INDEX(Rates!$C$2:$AP$60,MATCH($B100,Rates!$A$2:$A$60,0),39)))</f>
      </c>
      <c r="AV100" s="2">
        <f>IF($B100="",0,IF($D100=1,IF(40&lt;=$C100,MIN(IF($E100=1,$F100-$I100,$H100)*INDEX(Rates!$C$2:$AP$60,MATCH($B100,Rates!$A$2:$A$60,0),40),Limits!$B$9*Assets!$S100),MIN(Limits!$B$9*Assets!$S100,MAX(0,$F100-SUM($I100:AU100)))),IF($E100=1,$F100-$I100,$H100)*INDEX(Rates!$C$2:$AP$60,MATCH($B100,Rates!$A$2:$A$60,0),40)))</f>
      </c>
    </row>
    <row r="101" spans="1:48" x14ac:dyDescent="0.25">
      <c r="A101">
        <f>IF(Assets!A101="","",Assets!A101)</f>
      </c>
      <c r="B101">
        <f>Assets!AD101</f>
      </c>
      <c r="C101">
        <f>IF(B101="",0,INDEX(Rates!$B$2:$B$60,MATCH(B101,Rates!$A$2:$A$60,0)))</f>
      </c>
      <c r="D101">
        <f>Assets!X101</f>
      </c>
      <c r="E101">
        <f>IF(AND(D101=1,Assets!J101=1,Assets!K101=0),1,0)</f>
      </c>
      <c r="F101">
        <f>Assets!T101</f>
      </c>
      <c r="G101">
        <f>Assets!AF101+Assets!L101</f>
      </c>
      <c r="H101">
        <f>Assets!M101</f>
      </c>
      <c r="I101" s="2">
        <f>IF($B101="",0,IF($D101=1,IF(1&lt;=$C101,MIN($G101+$H101*INDEX(Rates!$C$2:$AP$60,MATCH($B101,Rates!$A$2:$A$60,0),1),Assets!$Z101),MIN($G101+$H101*INDEX(Rates!$C$2:$AP$60,MATCH($B101,Rates!$A$2:$A$60,0),1),Assets!$Z101)),$G101+$H101*INDEX(Rates!$C$2:$AP$60,MATCH($B101,Rates!$A$2:$A$60,0),1)))</f>
      </c>
      <c r="J101" s="2">
        <f>IF($B101="",0,IF($D101=1,IF(2&lt;=$C101,MIN(IF($E101=1,$F101-$I101,$H101)*INDEX(Rates!$C$2:$AP$60,MATCH($B101,Rates!$A$2:$A$60,0),2),Limits!$B$7*Assets!$S101),MIN(Limits!$B$9*Assets!$S101,MAX(0,$F101-SUM($I101:I101)))),IF($E101=1,$F101-$I101,$H101)*INDEX(Rates!$C$2:$AP$60,MATCH($B101,Rates!$A$2:$A$60,0),2)))</f>
      </c>
      <c r="K101" s="2">
        <f>IF($B101="",0,IF($D101=1,IF(3&lt;=$C101,MIN(IF($E101=1,$F101-$I101,$H101)*INDEX(Rates!$C$2:$AP$60,MATCH($B101,Rates!$A$2:$A$60,0),3),Limits!$B$8*Assets!$S101),MIN(Limits!$B$9*Assets!$S101,MAX(0,$F101-SUM($I101:J101)))),IF($E101=1,$F101-$I101,$H101)*INDEX(Rates!$C$2:$AP$60,MATCH($B101,Rates!$A$2:$A$60,0),3)))</f>
      </c>
      <c r="L101" s="2">
        <f>IF($B101="",0,IF($D101=1,IF(4&lt;=$C101,MIN(IF($E101=1,$F101-$I101,$H101)*INDEX(Rates!$C$2:$AP$60,MATCH($B101,Rates!$A$2:$A$60,0),4),Limits!$B$9*Assets!$S101),MIN(Limits!$B$9*Assets!$S101,MAX(0,$F101-SUM($I101:K101)))),IF($E101=1,$F101-$I101,$H101)*INDEX(Rates!$C$2:$AP$60,MATCH($B101,Rates!$A$2:$A$60,0),4)))</f>
      </c>
      <c r="M101" s="2">
        <f>IF($B101="",0,IF($D101=1,IF(5&lt;=$C101,MIN(IF($E101=1,$F101-$I101,$H101)*INDEX(Rates!$C$2:$AP$60,MATCH($B101,Rates!$A$2:$A$60,0),5),Limits!$B$9*Assets!$S101),MIN(Limits!$B$9*Assets!$S101,MAX(0,$F101-SUM($I101:L101)))),IF($E101=1,$F101-$I101,$H101)*INDEX(Rates!$C$2:$AP$60,MATCH($B101,Rates!$A$2:$A$60,0),5)))</f>
      </c>
      <c r="N101" s="2">
        <f>IF($B101="",0,IF($D101=1,IF(6&lt;=$C101,MIN(IF($E101=1,$F101-$I101,$H101)*INDEX(Rates!$C$2:$AP$60,MATCH($B101,Rates!$A$2:$A$60,0),6),Limits!$B$9*Assets!$S101),MIN(Limits!$B$9*Assets!$S101,MAX(0,$F101-SUM($I101:M101)))),IF($E101=1,$F101-$I101,$H101)*INDEX(Rates!$C$2:$AP$60,MATCH($B101,Rates!$A$2:$A$60,0),6)))</f>
      </c>
      <c r="O101" s="2">
        <f>IF($B101="",0,IF($D101=1,IF(7&lt;=$C101,MIN(IF($E101=1,$F101-$I101,$H101)*INDEX(Rates!$C$2:$AP$60,MATCH($B101,Rates!$A$2:$A$60,0),7),Limits!$B$9*Assets!$S101),MIN(Limits!$B$9*Assets!$S101,MAX(0,$F101-SUM($I101:N101)))),IF($E101=1,$F101-$I101,$H101)*INDEX(Rates!$C$2:$AP$60,MATCH($B101,Rates!$A$2:$A$60,0),7)))</f>
      </c>
      <c r="P101" s="2">
        <f>IF($B101="",0,IF($D101=1,IF(8&lt;=$C101,MIN(IF($E101=1,$F101-$I101,$H101)*INDEX(Rates!$C$2:$AP$60,MATCH($B101,Rates!$A$2:$A$60,0),8),Limits!$B$9*Assets!$S101),MIN(Limits!$B$9*Assets!$S101,MAX(0,$F101-SUM($I101:O101)))),IF($E101=1,$F101-$I101,$H101)*INDEX(Rates!$C$2:$AP$60,MATCH($B101,Rates!$A$2:$A$60,0),8)))</f>
      </c>
      <c r="Q101" s="2">
        <f>IF($B101="",0,IF($D101=1,IF(9&lt;=$C101,MIN(IF($E101=1,$F101-$I101,$H101)*INDEX(Rates!$C$2:$AP$60,MATCH($B101,Rates!$A$2:$A$60,0),9),Limits!$B$9*Assets!$S101),MIN(Limits!$B$9*Assets!$S101,MAX(0,$F101-SUM($I101:P101)))),IF($E101=1,$F101-$I101,$H101)*INDEX(Rates!$C$2:$AP$60,MATCH($B101,Rates!$A$2:$A$60,0),9)))</f>
      </c>
      <c r="R101" s="2">
        <f>IF($B101="",0,IF($D101=1,IF(10&lt;=$C101,MIN(IF($E101=1,$F101-$I101,$H101)*INDEX(Rates!$C$2:$AP$60,MATCH($B101,Rates!$A$2:$A$60,0),10),Limits!$B$9*Assets!$S101),MIN(Limits!$B$9*Assets!$S101,MAX(0,$F101-SUM($I101:Q101)))),IF($E101=1,$F101-$I101,$H101)*INDEX(Rates!$C$2:$AP$60,MATCH($B101,Rates!$A$2:$A$60,0),10)))</f>
      </c>
      <c r="S101" s="2">
        <f>IF($B101="",0,IF($D101=1,IF(11&lt;=$C101,MIN(IF($E101=1,$F101-$I101,$H101)*INDEX(Rates!$C$2:$AP$60,MATCH($B101,Rates!$A$2:$A$60,0),11),Limits!$B$9*Assets!$S101),MIN(Limits!$B$9*Assets!$S101,MAX(0,$F101-SUM($I101:R101)))),IF($E101=1,$F101-$I101,$H101)*INDEX(Rates!$C$2:$AP$60,MATCH($B101,Rates!$A$2:$A$60,0),11)))</f>
      </c>
      <c r="T101" s="2">
        <f>IF($B101="",0,IF($D101=1,IF(12&lt;=$C101,MIN(IF($E101=1,$F101-$I101,$H101)*INDEX(Rates!$C$2:$AP$60,MATCH($B101,Rates!$A$2:$A$60,0),12),Limits!$B$9*Assets!$S101),MIN(Limits!$B$9*Assets!$S101,MAX(0,$F101-SUM($I101:S101)))),IF($E101=1,$F101-$I101,$H101)*INDEX(Rates!$C$2:$AP$60,MATCH($B101,Rates!$A$2:$A$60,0),12)))</f>
      </c>
      <c r="U101" s="2">
        <f>IF($B101="",0,IF($D101=1,IF(13&lt;=$C101,MIN(IF($E101=1,$F101-$I101,$H101)*INDEX(Rates!$C$2:$AP$60,MATCH($B101,Rates!$A$2:$A$60,0),13),Limits!$B$9*Assets!$S101),MIN(Limits!$B$9*Assets!$S101,MAX(0,$F101-SUM($I101:T101)))),IF($E101=1,$F101-$I101,$H101)*INDEX(Rates!$C$2:$AP$60,MATCH($B101,Rates!$A$2:$A$60,0),13)))</f>
      </c>
      <c r="V101" s="2">
        <f>IF($B101="",0,IF($D101=1,IF(14&lt;=$C101,MIN(IF($E101=1,$F101-$I101,$H101)*INDEX(Rates!$C$2:$AP$60,MATCH($B101,Rates!$A$2:$A$60,0),14),Limits!$B$9*Assets!$S101),MIN(Limits!$B$9*Assets!$S101,MAX(0,$F101-SUM($I101:U101)))),IF($E101=1,$F101-$I101,$H101)*INDEX(Rates!$C$2:$AP$60,MATCH($B101,Rates!$A$2:$A$60,0),14)))</f>
      </c>
      <c r="W101" s="2">
        <f>IF($B101="",0,IF($D101=1,IF(15&lt;=$C101,MIN(IF($E101=1,$F101-$I101,$H101)*INDEX(Rates!$C$2:$AP$60,MATCH($B101,Rates!$A$2:$A$60,0),15),Limits!$B$9*Assets!$S101),MIN(Limits!$B$9*Assets!$S101,MAX(0,$F101-SUM($I101:V101)))),IF($E101=1,$F101-$I101,$H101)*INDEX(Rates!$C$2:$AP$60,MATCH($B101,Rates!$A$2:$A$60,0),15)))</f>
      </c>
      <c r="X101" s="2">
        <f>IF($B101="",0,IF($D101=1,IF(16&lt;=$C101,MIN(IF($E101=1,$F101-$I101,$H101)*INDEX(Rates!$C$2:$AP$60,MATCH($B101,Rates!$A$2:$A$60,0),16),Limits!$B$9*Assets!$S101),MIN(Limits!$B$9*Assets!$S101,MAX(0,$F101-SUM($I101:W101)))),IF($E101=1,$F101-$I101,$H101)*INDEX(Rates!$C$2:$AP$60,MATCH($B101,Rates!$A$2:$A$60,0),16)))</f>
      </c>
      <c r="Y101" s="2">
        <f>IF($B101="",0,IF($D101=1,IF(17&lt;=$C101,MIN(IF($E101=1,$F101-$I101,$H101)*INDEX(Rates!$C$2:$AP$60,MATCH($B101,Rates!$A$2:$A$60,0),17),Limits!$B$9*Assets!$S101),MIN(Limits!$B$9*Assets!$S101,MAX(0,$F101-SUM($I101:X101)))),IF($E101=1,$F101-$I101,$H101)*INDEX(Rates!$C$2:$AP$60,MATCH($B101,Rates!$A$2:$A$60,0),17)))</f>
      </c>
      <c r="Z101" s="2">
        <f>IF($B101="",0,IF($D101=1,IF(18&lt;=$C101,MIN(IF($E101=1,$F101-$I101,$H101)*INDEX(Rates!$C$2:$AP$60,MATCH($B101,Rates!$A$2:$A$60,0),18),Limits!$B$9*Assets!$S101),MIN(Limits!$B$9*Assets!$S101,MAX(0,$F101-SUM($I101:Y101)))),IF($E101=1,$F101-$I101,$H101)*INDEX(Rates!$C$2:$AP$60,MATCH($B101,Rates!$A$2:$A$60,0),18)))</f>
      </c>
      <c r="AA101" s="2">
        <f>IF($B101="",0,IF($D101=1,IF(19&lt;=$C101,MIN(IF($E101=1,$F101-$I101,$H101)*INDEX(Rates!$C$2:$AP$60,MATCH($B101,Rates!$A$2:$A$60,0),19),Limits!$B$9*Assets!$S101),MIN(Limits!$B$9*Assets!$S101,MAX(0,$F101-SUM($I101:Z101)))),IF($E101=1,$F101-$I101,$H101)*INDEX(Rates!$C$2:$AP$60,MATCH($B101,Rates!$A$2:$A$60,0),19)))</f>
      </c>
      <c r="AB101" s="2">
        <f>IF($B101="",0,IF($D101=1,IF(20&lt;=$C101,MIN(IF($E101=1,$F101-$I101,$H101)*INDEX(Rates!$C$2:$AP$60,MATCH($B101,Rates!$A$2:$A$60,0),20),Limits!$B$9*Assets!$S101),MIN(Limits!$B$9*Assets!$S101,MAX(0,$F101-SUM($I101:AA101)))),IF($E101=1,$F101-$I101,$H101)*INDEX(Rates!$C$2:$AP$60,MATCH($B101,Rates!$A$2:$A$60,0),20)))</f>
      </c>
      <c r="AC101" s="2">
        <f>IF($B101="",0,IF($D101=1,IF(21&lt;=$C101,MIN(IF($E101=1,$F101-$I101,$H101)*INDEX(Rates!$C$2:$AP$60,MATCH($B101,Rates!$A$2:$A$60,0),21),Limits!$B$9*Assets!$S101),MIN(Limits!$B$9*Assets!$S101,MAX(0,$F101-SUM($I101:AB101)))),IF($E101=1,$F101-$I101,$H101)*INDEX(Rates!$C$2:$AP$60,MATCH($B101,Rates!$A$2:$A$60,0),21)))</f>
      </c>
      <c r="AD101" s="2">
        <f>IF($B101="",0,IF($D101=1,IF(22&lt;=$C101,MIN(IF($E101=1,$F101-$I101,$H101)*INDEX(Rates!$C$2:$AP$60,MATCH($B101,Rates!$A$2:$A$60,0),22),Limits!$B$9*Assets!$S101),MIN(Limits!$B$9*Assets!$S101,MAX(0,$F101-SUM($I101:AC101)))),IF($E101=1,$F101-$I101,$H101)*INDEX(Rates!$C$2:$AP$60,MATCH($B101,Rates!$A$2:$A$60,0),22)))</f>
      </c>
      <c r="AE101" s="2">
        <f>IF($B101="",0,IF($D101=1,IF(23&lt;=$C101,MIN(IF($E101=1,$F101-$I101,$H101)*INDEX(Rates!$C$2:$AP$60,MATCH($B101,Rates!$A$2:$A$60,0),23),Limits!$B$9*Assets!$S101),MIN(Limits!$B$9*Assets!$S101,MAX(0,$F101-SUM($I101:AD101)))),IF($E101=1,$F101-$I101,$H101)*INDEX(Rates!$C$2:$AP$60,MATCH($B101,Rates!$A$2:$A$60,0),23)))</f>
      </c>
      <c r="AF101" s="2">
        <f>IF($B101="",0,IF($D101=1,IF(24&lt;=$C101,MIN(IF($E101=1,$F101-$I101,$H101)*INDEX(Rates!$C$2:$AP$60,MATCH($B101,Rates!$A$2:$A$60,0),24),Limits!$B$9*Assets!$S101),MIN(Limits!$B$9*Assets!$S101,MAX(0,$F101-SUM($I101:AE101)))),IF($E101=1,$F101-$I101,$H101)*INDEX(Rates!$C$2:$AP$60,MATCH($B101,Rates!$A$2:$A$60,0),24)))</f>
      </c>
      <c r="AG101" s="2">
        <f>IF($B101="",0,IF($D101=1,IF(25&lt;=$C101,MIN(IF($E101=1,$F101-$I101,$H101)*INDEX(Rates!$C$2:$AP$60,MATCH($B101,Rates!$A$2:$A$60,0),25),Limits!$B$9*Assets!$S101),MIN(Limits!$B$9*Assets!$S101,MAX(0,$F101-SUM($I101:AF101)))),IF($E101=1,$F101-$I101,$H101)*INDEX(Rates!$C$2:$AP$60,MATCH($B101,Rates!$A$2:$A$60,0),25)))</f>
      </c>
      <c r="AH101" s="2">
        <f>IF($B101="",0,IF($D101=1,IF(26&lt;=$C101,MIN(IF($E101=1,$F101-$I101,$H101)*INDEX(Rates!$C$2:$AP$60,MATCH($B101,Rates!$A$2:$A$60,0),26),Limits!$B$9*Assets!$S101),MIN(Limits!$B$9*Assets!$S101,MAX(0,$F101-SUM($I101:AG101)))),IF($E101=1,$F101-$I101,$H101)*INDEX(Rates!$C$2:$AP$60,MATCH($B101,Rates!$A$2:$A$60,0),26)))</f>
      </c>
      <c r="AI101" s="2">
        <f>IF($B101="",0,IF($D101=1,IF(27&lt;=$C101,MIN(IF($E101=1,$F101-$I101,$H101)*INDEX(Rates!$C$2:$AP$60,MATCH($B101,Rates!$A$2:$A$60,0),27),Limits!$B$9*Assets!$S101),MIN(Limits!$B$9*Assets!$S101,MAX(0,$F101-SUM($I101:AH101)))),IF($E101=1,$F101-$I101,$H101)*INDEX(Rates!$C$2:$AP$60,MATCH($B101,Rates!$A$2:$A$60,0),27)))</f>
      </c>
      <c r="AJ101" s="2">
        <f>IF($B101="",0,IF($D101=1,IF(28&lt;=$C101,MIN(IF($E101=1,$F101-$I101,$H101)*INDEX(Rates!$C$2:$AP$60,MATCH($B101,Rates!$A$2:$A$60,0),28),Limits!$B$9*Assets!$S101),MIN(Limits!$B$9*Assets!$S101,MAX(0,$F101-SUM($I101:AI101)))),IF($E101=1,$F101-$I101,$H101)*INDEX(Rates!$C$2:$AP$60,MATCH($B101,Rates!$A$2:$A$60,0),28)))</f>
      </c>
      <c r="AK101" s="2">
        <f>IF($B101="",0,IF($D101=1,IF(29&lt;=$C101,MIN(IF($E101=1,$F101-$I101,$H101)*INDEX(Rates!$C$2:$AP$60,MATCH($B101,Rates!$A$2:$A$60,0),29),Limits!$B$9*Assets!$S101),MIN(Limits!$B$9*Assets!$S101,MAX(0,$F101-SUM($I101:AJ101)))),IF($E101=1,$F101-$I101,$H101)*INDEX(Rates!$C$2:$AP$60,MATCH($B101,Rates!$A$2:$A$60,0),29)))</f>
      </c>
      <c r="AL101" s="2">
        <f>IF($B101="",0,IF($D101=1,IF(30&lt;=$C101,MIN(IF($E101=1,$F101-$I101,$H101)*INDEX(Rates!$C$2:$AP$60,MATCH($B101,Rates!$A$2:$A$60,0),30),Limits!$B$9*Assets!$S101),MIN(Limits!$B$9*Assets!$S101,MAX(0,$F101-SUM($I101:AK101)))),IF($E101=1,$F101-$I101,$H101)*INDEX(Rates!$C$2:$AP$60,MATCH($B101,Rates!$A$2:$A$60,0),30)))</f>
      </c>
      <c r="AM101" s="2">
        <f>IF($B101="",0,IF($D101=1,IF(31&lt;=$C101,MIN(IF($E101=1,$F101-$I101,$H101)*INDEX(Rates!$C$2:$AP$60,MATCH($B101,Rates!$A$2:$A$60,0),31),Limits!$B$9*Assets!$S101),MIN(Limits!$B$9*Assets!$S101,MAX(0,$F101-SUM($I101:AL101)))),IF($E101=1,$F101-$I101,$H101)*INDEX(Rates!$C$2:$AP$60,MATCH($B101,Rates!$A$2:$A$60,0),31)))</f>
      </c>
      <c r="AN101" s="2">
        <f>IF($B101="",0,IF($D101=1,IF(32&lt;=$C101,MIN(IF($E101=1,$F101-$I101,$H101)*INDEX(Rates!$C$2:$AP$60,MATCH($B101,Rates!$A$2:$A$60,0),32),Limits!$B$9*Assets!$S101),MIN(Limits!$B$9*Assets!$S101,MAX(0,$F101-SUM($I101:AM101)))),IF($E101=1,$F101-$I101,$H101)*INDEX(Rates!$C$2:$AP$60,MATCH($B101,Rates!$A$2:$A$60,0),32)))</f>
      </c>
      <c r="AO101" s="2">
        <f>IF($B101="",0,IF($D101=1,IF(33&lt;=$C101,MIN(IF($E101=1,$F101-$I101,$H101)*INDEX(Rates!$C$2:$AP$60,MATCH($B101,Rates!$A$2:$A$60,0),33),Limits!$B$9*Assets!$S101),MIN(Limits!$B$9*Assets!$S101,MAX(0,$F101-SUM($I101:AN101)))),IF($E101=1,$F101-$I101,$H101)*INDEX(Rates!$C$2:$AP$60,MATCH($B101,Rates!$A$2:$A$60,0),33)))</f>
      </c>
      <c r="AP101" s="2">
        <f>IF($B101="",0,IF($D101=1,IF(34&lt;=$C101,MIN(IF($E101=1,$F101-$I101,$H101)*INDEX(Rates!$C$2:$AP$60,MATCH($B101,Rates!$A$2:$A$60,0),34),Limits!$B$9*Assets!$S101),MIN(Limits!$B$9*Assets!$S101,MAX(0,$F101-SUM($I101:AO101)))),IF($E101=1,$F101-$I101,$H101)*INDEX(Rates!$C$2:$AP$60,MATCH($B101,Rates!$A$2:$A$60,0),34)))</f>
      </c>
      <c r="AQ101" s="2">
        <f>IF($B101="",0,IF($D101=1,IF(35&lt;=$C101,MIN(IF($E101=1,$F101-$I101,$H101)*INDEX(Rates!$C$2:$AP$60,MATCH($B101,Rates!$A$2:$A$60,0),35),Limits!$B$9*Assets!$S101),MIN(Limits!$B$9*Assets!$S101,MAX(0,$F101-SUM($I101:AP101)))),IF($E101=1,$F101-$I101,$H101)*INDEX(Rates!$C$2:$AP$60,MATCH($B101,Rates!$A$2:$A$60,0),35)))</f>
      </c>
      <c r="AR101" s="2">
        <f>IF($B101="",0,IF($D101=1,IF(36&lt;=$C101,MIN(IF($E101=1,$F101-$I101,$H101)*INDEX(Rates!$C$2:$AP$60,MATCH($B101,Rates!$A$2:$A$60,0),36),Limits!$B$9*Assets!$S101),MIN(Limits!$B$9*Assets!$S101,MAX(0,$F101-SUM($I101:AQ101)))),IF($E101=1,$F101-$I101,$H101)*INDEX(Rates!$C$2:$AP$60,MATCH($B101,Rates!$A$2:$A$60,0),36)))</f>
      </c>
      <c r="AS101" s="2">
        <f>IF($B101="",0,IF($D101=1,IF(37&lt;=$C101,MIN(IF($E101=1,$F101-$I101,$H101)*INDEX(Rates!$C$2:$AP$60,MATCH($B101,Rates!$A$2:$A$60,0),37),Limits!$B$9*Assets!$S101),MIN(Limits!$B$9*Assets!$S101,MAX(0,$F101-SUM($I101:AR101)))),IF($E101=1,$F101-$I101,$H101)*INDEX(Rates!$C$2:$AP$60,MATCH($B101,Rates!$A$2:$A$60,0),37)))</f>
      </c>
      <c r="AT101" s="2">
        <f>IF($B101="",0,IF($D101=1,IF(38&lt;=$C101,MIN(IF($E101=1,$F101-$I101,$H101)*INDEX(Rates!$C$2:$AP$60,MATCH($B101,Rates!$A$2:$A$60,0),38),Limits!$B$9*Assets!$S101),MIN(Limits!$B$9*Assets!$S101,MAX(0,$F101-SUM($I101:AS101)))),IF($E101=1,$F101-$I101,$H101)*INDEX(Rates!$C$2:$AP$60,MATCH($B101,Rates!$A$2:$A$60,0),38)))</f>
      </c>
      <c r="AU101" s="2">
        <f>IF($B101="",0,IF($D101=1,IF(39&lt;=$C101,MIN(IF($E101=1,$F101-$I101,$H101)*INDEX(Rates!$C$2:$AP$60,MATCH($B101,Rates!$A$2:$A$60,0),39),Limits!$B$9*Assets!$S101),MIN(Limits!$B$9*Assets!$S101,MAX(0,$F101-SUM($I101:AT101)))),IF($E101=1,$F101-$I101,$H101)*INDEX(Rates!$C$2:$AP$60,MATCH($B101,Rates!$A$2:$A$60,0),39)))</f>
      </c>
      <c r="AV101" s="2">
        <f>IF($B101="",0,IF($D101=1,IF(40&lt;=$C101,MIN(IF($E101=1,$F101-$I101,$H101)*INDEX(Rates!$C$2:$AP$60,MATCH($B101,Rates!$A$2:$A$60,0),40),Limits!$B$9*Assets!$S101),MIN(Limits!$B$9*Assets!$S101,MAX(0,$F101-SUM($I101:AU101)))),IF($E101=1,$F101-$I101,$H101)*INDEX(Rates!$C$2:$AP$60,MATCH($B101,Rates!$A$2:$A$60,0),40)))</f>
      </c>
    </row>
    <row r="102" spans="1:48" x14ac:dyDescent="0.25">
      <c r="A102">
        <f>IF(Assets!A102="","",Assets!A102)</f>
      </c>
      <c r="B102">
        <f>Assets!AD102</f>
      </c>
      <c r="C102">
        <f>IF(B102="",0,INDEX(Rates!$B$2:$B$60,MATCH(B102,Rates!$A$2:$A$60,0)))</f>
      </c>
      <c r="D102">
        <f>Assets!X102</f>
      </c>
      <c r="E102">
        <f>IF(AND(D102=1,Assets!J102=1,Assets!K102=0),1,0)</f>
      </c>
      <c r="F102">
        <f>Assets!T102</f>
      </c>
      <c r="G102">
        <f>Assets!AF102+Assets!L102</f>
      </c>
      <c r="H102">
        <f>Assets!M102</f>
      </c>
      <c r="I102" s="2">
        <f>IF($B102="",0,IF($D102=1,IF(1&lt;=$C102,MIN($G102+$H102*INDEX(Rates!$C$2:$AP$60,MATCH($B102,Rates!$A$2:$A$60,0),1),Assets!$Z102),MIN($G102+$H102*INDEX(Rates!$C$2:$AP$60,MATCH($B102,Rates!$A$2:$A$60,0),1),Assets!$Z102)),$G102+$H102*INDEX(Rates!$C$2:$AP$60,MATCH($B102,Rates!$A$2:$A$60,0),1)))</f>
      </c>
      <c r="J102" s="2">
        <f>IF($B102="",0,IF($D102=1,IF(2&lt;=$C102,MIN(IF($E102=1,$F102-$I102,$H102)*INDEX(Rates!$C$2:$AP$60,MATCH($B102,Rates!$A$2:$A$60,0),2),Limits!$B$7*Assets!$S102),MIN(Limits!$B$9*Assets!$S102,MAX(0,$F102-SUM($I102:I102)))),IF($E102=1,$F102-$I102,$H102)*INDEX(Rates!$C$2:$AP$60,MATCH($B102,Rates!$A$2:$A$60,0),2)))</f>
      </c>
      <c r="K102" s="2">
        <f>IF($B102="",0,IF($D102=1,IF(3&lt;=$C102,MIN(IF($E102=1,$F102-$I102,$H102)*INDEX(Rates!$C$2:$AP$60,MATCH($B102,Rates!$A$2:$A$60,0),3),Limits!$B$8*Assets!$S102),MIN(Limits!$B$9*Assets!$S102,MAX(0,$F102-SUM($I102:J102)))),IF($E102=1,$F102-$I102,$H102)*INDEX(Rates!$C$2:$AP$60,MATCH($B102,Rates!$A$2:$A$60,0),3)))</f>
      </c>
      <c r="L102" s="2">
        <f>IF($B102="",0,IF($D102=1,IF(4&lt;=$C102,MIN(IF($E102=1,$F102-$I102,$H102)*INDEX(Rates!$C$2:$AP$60,MATCH($B102,Rates!$A$2:$A$60,0),4),Limits!$B$9*Assets!$S102),MIN(Limits!$B$9*Assets!$S102,MAX(0,$F102-SUM($I102:K102)))),IF($E102=1,$F102-$I102,$H102)*INDEX(Rates!$C$2:$AP$60,MATCH($B102,Rates!$A$2:$A$60,0),4)))</f>
      </c>
      <c r="M102" s="2">
        <f>IF($B102="",0,IF($D102=1,IF(5&lt;=$C102,MIN(IF($E102=1,$F102-$I102,$H102)*INDEX(Rates!$C$2:$AP$60,MATCH($B102,Rates!$A$2:$A$60,0),5),Limits!$B$9*Assets!$S102),MIN(Limits!$B$9*Assets!$S102,MAX(0,$F102-SUM($I102:L102)))),IF($E102=1,$F102-$I102,$H102)*INDEX(Rates!$C$2:$AP$60,MATCH($B102,Rates!$A$2:$A$60,0),5)))</f>
      </c>
      <c r="N102" s="2">
        <f>IF($B102="",0,IF($D102=1,IF(6&lt;=$C102,MIN(IF($E102=1,$F102-$I102,$H102)*INDEX(Rates!$C$2:$AP$60,MATCH($B102,Rates!$A$2:$A$60,0),6),Limits!$B$9*Assets!$S102),MIN(Limits!$B$9*Assets!$S102,MAX(0,$F102-SUM($I102:M102)))),IF($E102=1,$F102-$I102,$H102)*INDEX(Rates!$C$2:$AP$60,MATCH($B102,Rates!$A$2:$A$60,0),6)))</f>
      </c>
      <c r="O102" s="2">
        <f>IF($B102="",0,IF($D102=1,IF(7&lt;=$C102,MIN(IF($E102=1,$F102-$I102,$H102)*INDEX(Rates!$C$2:$AP$60,MATCH($B102,Rates!$A$2:$A$60,0),7),Limits!$B$9*Assets!$S102),MIN(Limits!$B$9*Assets!$S102,MAX(0,$F102-SUM($I102:N102)))),IF($E102=1,$F102-$I102,$H102)*INDEX(Rates!$C$2:$AP$60,MATCH($B102,Rates!$A$2:$A$60,0),7)))</f>
      </c>
      <c r="P102" s="2">
        <f>IF($B102="",0,IF($D102=1,IF(8&lt;=$C102,MIN(IF($E102=1,$F102-$I102,$H102)*INDEX(Rates!$C$2:$AP$60,MATCH($B102,Rates!$A$2:$A$60,0),8),Limits!$B$9*Assets!$S102),MIN(Limits!$B$9*Assets!$S102,MAX(0,$F102-SUM($I102:O102)))),IF($E102=1,$F102-$I102,$H102)*INDEX(Rates!$C$2:$AP$60,MATCH($B102,Rates!$A$2:$A$60,0),8)))</f>
      </c>
      <c r="Q102" s="2">
        <f>IF($B102="",0,IF($D102=1,IF(9&lt;=$C102,MIN(IF($E102=1,$F102-$I102,$H102)*INDEX(Rates!$C$2:$AP$60,MATCH($B102,Rates!$A$2:$A$60,0),9),Limits!$B$9*Assets!$S102),MIN(Limits!$B$9*Assets!$S102,MAX(0,$F102-SUM($I102:P102)))),IF($E102=1,$F102-$I102,$H102)*INDEX(Rates!$C$2:$AP$60,MATCH($B102,Rates!$A$2:$A$60,0),9)))</f>
      </c>
      <c r="R102" s="2">
        <f>IF($B102="",0,IF($D102=1,IF(10&lt;=$C102,MIN(IF($E102=1,$F102-$I102,$H102)*INDEX(Rates!$C$2:$AP$60,MATCH($B102,Rates!$A$2:$A$60,0),10),Limits!$B$9*Assets!$S102),MIN(Limits!$B$9*Assets!$S102,MAX(0,$F102-SUM($I102:Q102)))),IF($E102=1,$F102-$I102,$H102)*INDEX(Rates!$C$2:$AP$60,MATCH($B102,Rates!$A$2:$A$60,0),10)))</f>
      </c>
      <c r="S102" s="2">
        <f>IF($B102="",0,IF($D102=1,IF(11&lt;=$C102,MIN(IF($E102=1,$F102-$I102,$H102)*INDEX(Rates!$C$2:$AP$60,MATCH($B102,Rates!$A$2:$A$60,0),11),Limits!$B$9*Assets!$S102),MIN(Limits!$B$9*Assets!$S102,MAX(0,$F102-SUM($I102:R102)))),IF($E102=1,$F102-$I102,$H102)*INDEX(Rates!$C$2:$AP$60,MATCH($B102,Rates!$A$2:$A$60,0),11)))</f>
      </c>
      <c r="T102" s="2">
        <f>IF($B102="",0,IF($D102=1,IF(12&lt;=$C102,MIN(IF($E102=1,$F102-$I102,$H102)*INDEX(Rates!$C$2:$AP$60,MATCH($B102,Rates!$A$2:$A$60,0),12),Limits!$B$9*Assets!$S102),MIN(Limits!$B$9*Assets!$S102,MAX(0,$F102-SUM($I102:S102)))),IF($E102=1,$F102-$I102,$H102)*INDEX(Rates!$C$2:$AP$60,MATCH($B102,Rates!$A$2:$A$60,0),12)))</f>
      </c>
      <c r="U102" s="2">
        <f>IF($B102="",0,IF($D102=1,IF(13&lt;=$C102,MIN(IF($E102=1,$F102-$I102,$H102)*INDEX(Rates!$C$2:$AP$60,MATCH($B102,Rates!$A$2:$A$60,0),13),Limits!$B$9*Assets!$S102),MIN(Limits!$B$9*Assets!$S102,MAX(0,$F102-SUM($I102:T102)))),IF($E102=1,$F102-$I102,$H102)*INDEX(Rates!$C$2:$AP$60,MATCH($B102,Rates!$A$2:$A$60,0),13)))</f>
      </c>
      <c r="V102" s="2">
        <f>IF($B102="",0,IF($D102=1,IF(14&lt;=$C102,MIN(IF($E102=1,$F102-$I102,$H102)*INDEX(Rates!$C$2:$AP$60,MATCH($B102,Rates!$A$2:$A$60,0),14),Limits!$B$9*Assets!$S102),MIN(Limits!$B$9*Assets!$S102,MAX(0,$F102-SUM($I102:U102)))),IF($E102=1,$F102-$I102,$H102)*INDEX(Rates!$C$2:$AP$60,MATCH($B102,Rates!$A$2:$A$60,0),14)))</f>
      </c>
      <c r="W102" s="2">
        <f>IF($B102="",0,IF($D102=1,IF(15&lt;=$C102,MIN(IF($E102=1,$F102-$I102,$H102)*INDEX(Rates!$C$2:$AP$60,MATCH($B102,Rates!$A$2:$A$60,0),15),Limits!$B$9*Assets!$S102),MIN(Limits!$B$9*Assets!$S102,MAX(0,$F102-SUM($I102:V102)))),IF($E102=1,$F102-$I102,$H102)*INDEX(Rates!$C$2:$AP$60,MATCH($B102,Rates!$A$2:$A$60,0),15)))</f>
      </c>
      <c r="X102" s="2">
        <f>IF($B102="",0,IF($D102=1,IF(16&lt;=$C102,MIN(IF($E102=1,$F102-$I102,$H102)*INDEX(Rates!$C$2:$AP$60,MATCH($B102,Rates!$A$2:$A$60,0),16),Limits!$B$9*Assets!$S102),MIN(Limits!$B$9*Assets!$S102,MAX(0,$F102-SUM($I102:W102)))),IF($E102=1,$F102-$I102,$H102)*INDEX(Rates!$C$2:$AP$60,MATCH($B102,Rates!$A$2:$A$60,0),16)))</f>
      </c>
      <c r="Y102" s="2">
        <f>IF($B102="",0,IF($D102=1,IF(17&lt;=$C102,MIN(IF($E102=1,$F102-$I102,$H102)*INDEX(Rates!$C$2:$AP$60,MATCH($B102,Rates!$A$2:$A$60,0),17),Limits!$B$9*Assets!$S102),MIN(Limits!$B$9*Assets!$S102,MAX(0,$F102-SUM($I102:X102)))),IF($E102=1,$F102-$I102,$H102)*INDEX(Rates!$C$2:$AP$60,MATCH($B102,Rates!$A$2:$A$60,0),17)))</f>
      </c>
      <c r="Z102" s="2">
        <f>IF($B102="",0,IF($D102=1,IF(18&lt;=$C102,MIN(IF($E102=1,$F102-$I102,$H102)*INDEX(Rates!$C$2:$AP$60,MATCH($B102,Rates!$A$2:$A$60,0),18),Limits!$B$9*Assets!$S102),MIN(Limits!$B$9*Assets!$S102,MAX(0,$F102-SUM($I102:Y102)))),IF($E102=1,$F102-$I102,$H102)*INDEX(Rates!$C$2:$AP$60,MATCH($B102,Rates!$A$2:$A$60,0),18)))</f>
      </c>
      <c r="AA102" s="2">
        <f>IF($B102="",0,IF($D102=1,IF(19&lt;=$C102,MIN(IF($E102=1,$F102-$I102,$H102)*INDEX(Rates!$C$2:$AP$60,MATCH($B102,Rates!$A$2:$A$60,0),19),Limits!$B$9*Assets!$S102),MIN(Limits!$B$9*Assets!$S102,MAX(0,$F102-SUM($I102:Z102)))),IF($E102=1,$F102-$I102,$H102)*INDEX(Rates!$C$2:$AP$60,MATCH($B102,Rates!$A$2:$A$60,0),19)))</f>
      </c>
      <c r="AB102" s="2">
        <f>IF($B102="",0,IF($D102=1,IF(20&lt;=$C102,MIN(IF($E102=1,$F102-$I102,$H102)*INDEX(Rates!$C$2:$AP$60,MATCH($B102,Rates!$A$2:$A$60,0),20),Limits!$B$9*Assets!$S102),MIN(Limits!$B$9*Assets!$S102,MAX(0,$F102-SUM($I102:AA102)))),IF($E102=1,$F102-$I102,$H102)*INDEX(Rates!$C$2:$AP$60,MATCH($B102,Rates!$A$2:$A$60,0),20)))</f>
      </c>
      <c r="AC102" s="2">
        <f>IF($B102="",0,IF($D102=1,IF(21&lt;=$C102,MIN(IF($E102=1,$F102-$I102,$H102)*INDEX(Rates!$C$2:$AP$60,MATCH($B102,Rates!$A$2:$A$60,0),21),Limits!$B$9*Assets!$S102),MIN(Limits!$B$9*Assets!$S102,MAX(0,$F102-SUM($I102:AB102)))),IF($E102=1,$F102-$I102,$H102)*INDEX(Rates!$C$2:$AP$60,MATCH($B102,Rates!$A$2:$A$60,0),21)))</f>
      </c>
      <c r="AD102" s="2">
        <f>IF($B102="",0,IF($D102=1,IF(22&lt;=$C102,MIN(IF($E102=1,$F102-$I102,$H102)*INDEX(Rates!$C$2:$AP$60,MATCH($B102,Rates!$A$2:$A$60,0),22),Limits!$B$9*Assets!$S102),MIN(Limits!$B$9*Assets!$S102,MAX(0,$F102-SUM($I102:AC102)))),IF($E102=1,$F102-$I102,$H102)*INDEX(Rates!$C$2:$AP$60,MATCH($B102,Rates!$A$2:$A$60,0),22)))</f>
      </c>
      <c r="AE102" s="2">
        <f>IF($B102="",0,IF($D102=1,IF(23&lt;=$C102,MIN(IF($E102=1,$F102-$I102,$H102)*INDEX(Rates!$C$2:$AP$60,MATCH($B102,Rates!$A$2:$A$60,0),23),Limits!$B$9*Assets!$S102),MIN(Limits!$B$9*Assets!$S102,MAX(0,$F102-SUM($I102:AD102)))),IF($E102=1,$F102-$I102,$H102)*INDEX(Rates!$C$2:$AP$60,MATCH($B102,Rates!$A$2:$A$60,0),23)))</f>
      </c>
      <c r="AF102" s="2">
        <f>IF($B102="",0,IF($D102=1,IF(24&lt;=$C102,MIN(IF($E102=1,$F102-$I102,$H102)*INDEX(Rates!$C$2:$AP$60,MATCH($B102,Rates!$A$2:$A$60,0),24),Limits!$B$9*Assets!$S102),MIN(Limits!$B$9*Assets!$S102,MAX(0,$F102-SUM($I102:AE102)))),IF($E102=1,$F102-$I102,$H102)*INDEX(Rates!$C$2:$AP$60,MATCH($B102,Rates!$A$2:$A$60,0),24)))</f>
      </c>
      <c r="AG102" s="2">
        <f>IF($B102="",0,IF($D102=1,IF(25&lt;=$C102,MIN(IF($E102=1,$F102-$I102,$H102)*INDEX(Rates!$C$2:$AP$60,MATCH($B102,Rates!$A$2:$A$60,0),25),Limits!$B$9*Assets!$S102),MIN(Limits!$B$9*Assets!$S102,MAX(0,$F102-SUM($I102:AF102)))),IF($E102=1,$F102-$I102,$H102)*INDEX(Rates!$C$2:$AP$60,MATCH($B102,Rates!$A$2:$A$60,0),25)))</f>
      </c>
      <c r="AH102" s="2">
        <f>IF($B102="",0,IF($D102=1,IF(26&lt;=$C102,MIN(IF($E102=1,$F102-$I102,$H102)*INDEX(Rates!$C$2:$AP$60,MATCH($B102,Rates!$A$2:$A$60,0),26),Limits!$B$9*Assets!$S102),MIN(Limits!$B$9*Assets!$S102,MAX(0,$F102-SUM($I102:AG102)))),IF($E102=1,$F102-$I102,$H102)*INDEX(Rates!$C$2:$AP$60,MATCH($B102,Rates!$A$2:$A$60,0),26)))</f>
      </c>
      <c r="AI102" s="2">
        <f>IF($B102="",0,IF($D102=1,IF(27&lt;=$C102,MIN(IF($E102=1,$F102-$I102,$H102)*INDEX(Rates!$C$2:$AP$60,MATCH($B102,Rates!$A$2:$A$60,0),27),Limits!$B$9*Assets!$S102),MIN(Limits!$B$9*Assets!$S102,MAX(0,$F102-SUM($I102:AH102)))),IF($E102=1,$F102-$I102,$H102)*INDEX(Rates!$C$2:$AP$60,MATCH($B102,Rates!$A$2:$A$60,0),27)))</f>
      </c>
      <c r="AJ102" s="2">
        <f>IF($B102="",0,IF($D102=1,IF(28&lt;=$C102,MIN(IF($E102=1,$F102-$I102,$H102)*INDEX(Rates!$C$2:$AP$60,MATCH($B102,Rates!$A$2:$A$60,0),28),Limits!$B$9*Assets!$S102),MIN(Limits!$B$9*Assets!$S102,MAX(0,$F102-SUM($I102:AI102)))),IF($E102=1,$F102-$I102,$H102)*INDEX(Rates!$C$2:$AP$60,MATCH($B102,Rates!$A$2:$A$60,0),28)))</f>
      </c>
      <c r="AK102" s="2">
        <f>IF($B102="",0,IF($D102=1,IF(29&lt;=$C102,MIN(IF($E102=1,$F102-$I102,$H102)*INDEX(Rates!$C$2:$AP$60,MATCH($B102,Rates!$A$2:$A$60,0),29),Limits!$B$9*Assets!$S102),MIN(Limits!$B$9*Assets!$S102,MAX(0,$F102-SUM($I102:AJ102)))),IF($E102=1,$F102-$I102,$H102)*INDEX(Rates!$C$2:$AP$60,MATCH($B102,Rates!$A$2:$A$60,0),29)))</f>
      </c>
      <c r="AL102" s="2">
        <f>IF($B102="",0,IF($D102=1,IF(30&lt;=$C102,MIN(IF($E102=1,$F102-$I102,$H102)*INDEX(Rates!$C$2:$AP$60,MATCH($B102,Rates!$A$2:$A$60,0),30),Limits!$B$9*Assets!$S102),MIN(Limits!$B$9*Assets!$S102,MAX(0,$F102-SUM($I102:AK102)))),IF($E102=1,$F102-$I102,$H102)*INDEX(Rates!$C$2:$AP$60,MATCH($B102,Rates!$A$2:$A$60,0),30)))</f>
      </c>
      <c r="AM102" s="2">
        <f>IF($B102="",0,IF($D102=1,IF(31&lt;=$C102,MIN(IF($E102=1,$F102-$I102,$H102)*INDEX(Rates!$C$2:$AP$60,MATCH($B102,Rates!$A$2:$A$60,0),31),Limits!$B$9*Assets!$S102),MIN(Limits!$B$9*Assets!$S102,MAX(0,$F102-SUM($I102:AL102)))),IF($E102=1,$F102-$I102,$H102)*INDEX(Rates!$C$2:$AP$60,MATCH($B102,Rates!$A$2:$A$60,0),31)))</f>
      </c>
      <c r="AN102" s="2">
        <f>IF($B102="",0,IF($D102=1,IF(32&lt;=$C102,MIN(IF($E102=1,$F102-$I102,$H102)*INDEX(Rates!$C$2:$AP$60,MATCH($B102,Rates!$A$2:$A$60,0),32),Limits!$B$9*Assets!$S102),MIN(Limits!$B$9*Assets!$S102,MAX(0,$F102-SUM($I102:AM102)))),IF($E102=1,$F102-$I102,$H102)*INDEX(Rates!$C$2:$AP$60,MATCH($B102,Rates!$A$2:$A$60,0),32)))</f>
      </c>
      <c r="AO102" s="2">
        <f>IF($B102="",0,IF($D102=1,IF(33&lt;=$C102,MIN(IF($E102=1,$F102-$I102,$H102)*INDEX(Rates!$C$2:$AP$60,MATCH($B102,Rates!$A$2:$A$60,0),33),Limits!$B$9*Assets!$S102),MIN(Limits!$B$9*Assets!$S102,MAX(0,$F102-SUM($I102:AN102)))),IF($E102=1,$F102-$I102,$H102)*INDEX(Rates!$C$2:$AP$60,MATCH($B102,Rates!$A$2:$A$60,0),33)))</f>
      </c>
      <c r="AP102" s="2">
        <f>IF($B102="",0,IF($D102=1,IF(34&lt;=$C102,MIN(IF($E102=1,$F102-$I102,$H102)*INDEX(Rates!$C$2:$AP$60,MATCH($B102,Rates!$A$2:$A$60,0),34),Limits!$B$9*Assets!$S102),MIN(Limits!$B$9*Assets!$S102,MAX(0,$F102-SUM($I102:AO102)))),IF($E102=1,$F102-$I102,$H102)*INDEX(Rates!$C$2:$AP$60,MATCH($B102,Rates!$A$2:$A$60,0),34)))</f>
      </c>
      <c r="AQ102" s="2">
        <f>IF($B102="",0,IF($D102=1,IF(35&lt;=$C102,MIN(IF($E102=1,$F102-$I102,$H102)*INDEX(Rates!$C$2:$AP$60,MATCH($B102,Rates!$A$2:$A$60,0),35),Limits!$B$9*Assets!$S102),MIN(Limits!$B$9*Assets!$S102,MAX(0,$F102-SUM($I102:AP102)))),IF($E102=1,$F102-$I102,$H102)*INDEX(Rates!$C$2:$AP$60,MATCH($B102,Rates!$A$2:$A$60,0),35)))</f>
      </c>
      <c r="AR102" s="2">
        <f>IF($B102="",0,IF($D102=1,IF(36&lt;=$C102,MIN(IF($E102=1,$F102-$I102,$H102)*INDEX(Rates!$C$2:$AP$60,MATCH($B102,Rates!$A$2:$A$60,0),36),Limits!$B$9*Assets!$S102),MIN(Limits!$B$9*Assets!$S102,MAX(0,$F102-SUM($I102:AQ102)))),IF($E102=1,$F102-$I102,$H102)*INDEX(Rates!$C$2:$AP$60,MATCH($B102,Rates!$A$2:$A$60,0),36)))</f>
      </c>
      <c r="AS102" s="2">
        <f>IF($B102="",0,IF($D102=1,IF(37&lt;=$C102,MIN(IF($E102=1,$F102-$I102,$H102)*INDEX(Rates!$C$2:$AP$60,MATCH($B102,Rates!$A$2:$A$60,0),37),Limits!$B$9*Assets!$S102),MIN(Limits!$B$9*Assets!$S102,MAX(0,$F102-SUM($I102:AR102)))),IF($E102=1,$F102-$I102,$H102)*INDEX(Rates!$C$2:$AP$60,MATCH($B102,Rates!$A$2:$A$60,0),37)))</f>
      </c>
      <c r="AT102" s="2">
        <f>IF($B102="",0,IF($D102=1,IF(38&lt;=$C102,MIN(IF($E102=1,$F102-$I102,$H102)*INDEX(Rates!$C$2:$AP$60,MATCH($B102,Rates!$A$2:$A$60,0),38),Limits!$B$9*Assets!$S102),MIN(Limits!$B$9*Assets!$S102,MAX(0,$F102-SUM($I102:AS102)))),IF($E102=1,$F102-$I102,$H102)*INDEX(Rates!$C$2:$AP$60,MATCH($B102,Rates!$A$2:$A$60,0),38)))</f>
      </c>
      <c r="AU102" s="2">
        <f>IF($B102="",0,IF($D102=1,IF(39&lt;=$C102,MIN(IF($E102=1,$F102-$I102,$H102)*INDEX(Rates!$C$2:$AP$60,MATCH($B102,Rates!$A$2:$A$60,0),39),Limits!$B$9*Assets!$S102),MIN(Limits!$B$9*Assets!$S102,MAX(0,$F102-SUM($I102:AT102)))),IF($E102=1,$F102-$I102,$H102)*INDEX(Rates!$C$2:$AP$60,MATCH($B102,Rates!$A$2:$A$60,0),39)))</f>
      </c>
      <c r="AV102" s="2">
        <f>IF($B102="",0,IF($D102=1,IF(40&lt;=$C102,MIN(IF($E102=1,$F102-$I102,$H102)*INDEX(Rates!$C$2:$AP$60,MATCH($B102,Rates!$A$2:$A$60,0),40),Limits!$B$9*Assets!$S102),MIN(Limits!$B$9*Assets!$S102,MAX(0,$F102-SUM($I102:AU102)))),IF($E102=1,$F102-$I102,$H102)*INDEX(Rates!$C$2:$AP$60,MATCH($B102,Rates!$A$2:$A$60,0),40)))</f>
      </c>
    </row>
    <row r="103" spans="1:48" x14ac:dyDescent="0.25">
      <c r="A103">
        <f>IF(Assets!A103="","",Assets!A103)</f>
      </c>
      <c r="B103">
        <f>Assets!AD103</f>
      </c>
      <c r="C103">
        <f>IF(B103="",0,INDEX(Rates!$B$2:$B$60,MATCH(B103,Rates!$A$2:$A$60,0)))</f>
      </c>
      <c r="D103">
        <f>Assets!X103</f>
      </c>
      <c r="E103">
        <f>IF(AND(D103=1,Assets!J103=1,Assets!K103=0),1,0)</f>
      </c>
      <c r="F103">
        <f>Assets!T103</f>
      </c>
      <c r="G103">
        <f>Assets!AF103+Assets!L103</f>
      </c>
      <c r="H103">
        <f>Assets!M103</f>
      </c>
      <c r="I103" s="2">
        <f>IF($B103="",0,IF($D103=1,IF(1&lt;=$C103,MIN($G103+$H103*INDEX(Rates!$C$2:$AP$60,MATCH($B103,Rates!$A$2:$A$60,0),1),Assets!$Z103),MIN($G103+$H103*INDEX(Rates!$C$2:$AP$60,MATCH($B103,Rates!$A$2:$A$60,0),1),Assets!$Z103)),$G103+$H103*INDEX(Rates!$C$2:$AP$60,MATCH($B103,Rates!$A$2:$A$60,0),1)))</f>
      </c>
      <c r="J103" s="2">
        <f>IF($B103="",0,IF($D103=1,IF(2&lt;=$C103,MIN(IF($E103=1,$F103-$I103,$H103)*INDEX(Rates!$C$2:$AP$60,MATCH($B103,Rates!$A$2:$A$60,0),2),Limits!$B$7*Assets!$S103),MIN(Limits!$B$9*Assets!$S103,MAX(0,$F103-SUM($I103:I103)))),IF($E103=1,$F103-$I103,$H103)*INDEX(Rates!$C$2:$AP$60,MATCH($B103,Rates!$A$2:$A$60,0),2)))</f>
      </c>
      <c r="K103" s="2">
        <f>IF($B103="",0,IF($D103=1,IF(3&lt;=$C103,MIN(IF($E103=1,$F103-$I103,$H103)*INDEX(Rates!$C$2:$AP$60,MATCH($B103,Rates!$A$2:$A$60,0),3),Limits!$B$8*Assets!$S103),MIN(Limits!$B$9*Assets!$S103,MAX(0,$F103-SUM($I103:J103)))),IF($E103=1,$F103-$I103,$H103)*INDEX(Rates!$C$2:$AP$60,MATCH($B103,Rates!$A$2:$A$60,0),3)))</f>
      </c>
      <c r="L103" s="2">
        <f>IF($B103="",0,IF($D103=1,IF(4&lt;=$C103,MIN(IF($E103=1,$F103-$I103,$H103)*INDEX(Rates!$C$2:$AP$60,MATCH($B103,Rates!$A$2:$A$60,0),4),Limits!$B$9*Assets!$S103),MIN(Limits!$B$9*Assets!$S103,MAX(0,$F103-SUM($I103:K103)))),IF($E103=1,$F103-$I103,$H103)*INDEX(Rates!$C$2:$AP$60,MATCH($B103,Rates!$A$2:$A$60,0),4)))</f>
      </c>
      <c r="M103" s="2">
        <f>IF($B103="",0,IF($D103=1,IF(5&lt;=$C103,MIN(IF($E103=1,$F103-$I103,$H103)*INDEX(Rates!$C$2:$AP$60,MATCH($B103,Rates!$A$2:$A$60,0),5),Limits!$B$9*Assets!$S103),MIN(Limits!$B$9*Assets!$S103,MAX(0,$F103-SUM($I103:L103)))),IF($E103=1,$F103-$I103,$H103)*INDEX(Rates!$C$2:$AP$60,MATCH($B103,Rates!$A$2:$A$60,0),5)))</f>
      </c>
      <c r="N103" s="2">
        <f>IF($B103="",0,IF($D103=1,IF(6&lt;=$C103,MIN(IF($E103=1,$F103-$I103,$H103)*INDEX(Rates!$C$2:$AP$60,MATCH($B103,Rates!$A$2:$A$60,0),6),Limits!$B$9*Assets!$S103),MIN(Limits!$B$9*Assets!$S103,MAX(0,$F103-SUM($I103:M103)))),IF($E103=1,$F103-$I103,$H103)*INDEX(Rates!$C$2:$AP$60,MATCH($B103,Rates!$A$2:$A$60,0),6)))</f>
      </c>
      <c r="O103" s="2">
        <f>IF($B103="",0,IF($D103=1,IF(7&lt;=$C103,MIN(IF($E103=1,$F103-$I103,$H103)*INDEX(Rates!$C$2:$AP$60,MATCH($B103,Rates!$A$2:$A$60,0),7),Limits!$B$9*Assets!$S103),MIN(Limits!$B$9*Assets!$S103,MAX(0,$F103-SUM($I103:N103)))),IF($E103=1,$F103-$I103,$H103)*INDEX(Rates!$C$2:$AP$60,MATCH($B103,Rates!$A$2:$A$60,0),7)))</f>
      </c>
      <c r="P103" s="2">
        <f>IF($B103="",0,IF($D103=1,IF(8&lt;=$C103,MIN(IF($E103=1,$F103-$I103,$H103)*INDEX(Rates!$C$2:$AP$60,MATCH($B103,Rates!$A$2:$A$60,0),8),Limits!$B$9*Assets!$S103),MIN(Limits!$B$9*Assets!$S103,MAX(0,$F103-SUM($I103:O103)))),IF($E103=1,$F103-$I103,$H103)*INDEX(Rates!$C$2:$AP$60,MATCH($B103,Rates!$A$2:$A$60,0),8)))</f>
      </c>
      <c r="Q103" s="2">
        <f>IF($B103="",0,IF($D103=1,IF(9&lt;=$C103,MIN(IF($E103=1,$F103-$I103,$H103)*INDEX(Rates!$C$2:$AP$60,MATCH($B103,Rates!$A$2:$A$60,0),9),Limits!$B$9*Assets!$S103),MIN(Limits!$B$9*Assets!$S103,MAX(0,$F103-SUM($I103:P103)))),IF($E103=1,$F103-$I103,$H103)*INDEX(Rates!$C$2:$AP$60,MATCH($B103,Rates!$A$2:$A$60,0),9)))</f>
      </c>
      <c r="R103" s="2">
        <f>IF($B103="",0,IF($D103=1,IF(10&lt;=$C103,MIN(IF($E103=1,$F103-$I103,$H103)*INDEX(Rates!$C$2:$AP$60,MATCH($B103,Rates!$A$2:$A$60,0),10),Limits!$B$9*Assets!$S103),MIN(Limits!$B$9*Assets!$S103,MAX(0,$F103-SUM($I103:Q103)))),IF($E103=1,$F103-$I103,$H103)*INDEX(Rates!$C$2:$AP$60,MATCH($B103,Rates!$A$2:$A$60,0),10)))</f>
      </c>
      <c r="S103" s="2">
        <f>IF($B103="",0,IF($D103=1,IF(11&lt;=$C103,MIN(IF($E103=1,$F103-$I103,$H103)*INDEX(Rates!$C$2:$AP$60,MATCH($B103,Rates!$A$2:$A$60,0),11),Limits!$B$9*Assets!$S103),MIN(Limits!$B$9*Assets!$S103,MAX(0,$F103-SUM($I103:R103)))),IF($E103=1,$F103-$I103,$H103)*INDEX(Rates!$C$2:$AP$60,MATCH($B103,Rates!$A$2:$A$60,0),11)))</f>
      </c>
      <c r="T103" s="2">
        <f>IF($B103="",0,IF($D103=1,IF(12&lt;=$C103,MIN(IF($E103=1,$F103-$I103,$H103)*INDEX(Rates!$C$2:$AP$60,MATCH($B103,Rates!$A$2:$A$60,0),12),Limits!$B$9*Assets!$S103),MIN(Limits!$B$9*Assets!$S103,MAX(0,$F103-SUM($I103:S103)))),IF($E103=1,$F103-$I103,$H103)*INDEX(Rates!$C$2:$AP$60,MATCH($B103,Rates!$A$2:$A$60,0),12)))</f>
      </c>
      <c r="U103" s="2">
        <f>IF($B103="",0,IF($D103=1,IF(13&lt;=$C103,MIN(IF($E103=1,$F103-$I103,$H103)*INDEX(Rates!$C$2:$AP$60,MATCH($B103,Rates!$A$2:$A$60,0),13),Limits!$B$9*Assets!$S103),MIN(Limits!$B$9*Assets!$S103,MAX(0,$F103-SUM($I103:T103)))),IF($E103=1,$F103-$I103,$H103)*INDEX(Rates!$C$2:$AP$60,MATCH($B103,Rates!$A$2:$A$60,0),13)))</f>
      </c>
      <c r="V103" s="2">
        <f>IF($B103="",0,IF($D103=1,IF(14&lt;=$C103,MIN(IF($E103=1,$F103-$I103,$H103)*INDEX(Rates!$C$2:$AP$60,MATCH($B103,Rates!$A$2:$A$60,0),14),Limits!$B$9*Assets!$S103),MIN(Limits!$B$9*Assets!$S103,MAX(0,$F103-SUM($I103:U103)))),IF($E103=1,$F103-$I103,$H103)*INDEX(Rates!$C$2:$AP$60,MATCH($B103,Rates!$A$2:$A$60,0),14)))</f>
      </c>
      <c r="W103" s="2">
        <f>IF($B103="",0,IF($D103=1,IF(15&lt;=$C103,MIN(IF($E103=1,$F103-$I103,$H103)*INDEX(Rates!$C$2:$AP$60,MATCH($B103,Rates!$A$2:$A$60,0),15),Limits!$B$9*Assets!$S103),MIN(Limits!$B$9*Assets!$S103,MAX(0,$F103-SUM($I103:V103)))),IF($E103=1,$F103-$I103,$H103)*INDEX(Rates!$C$2:$AP$60,MATCH($B103,Rates!$A$2:$A$60,0),15)))</f>
      </c>
      <c r="X103" s="2">
        <f>IF($B103="",0,IF($D103=1,IF(16&lt;=$C103,MIN(IF($E103=1,$F103-$I103,$H103)*INDEX(Rates!$C$2:$AP$60,MATCH($B103,Rates!$A$2:$A$60,0),16),Limits!$B$9*Assets!$S103),MIN(Limits!$B$9*Assets!$S103,MAX(0,$F103-SUM($I103:W103)))),IF($E103=1,$F103-$I103,$H103)*INDEX(Rates!$C$2:$AP$60,MATCH($B103,Rates!$A$2:$A$60,0),16)))</f>
      </c>
      <c r="Y103" s="2">
        <f>IF($B103="",0,IF($D103=1,IF(17&lt;=$C103,MIN(IF($E103=1,$F103-$I103,$H103)*INDEX(Rates!$C$2:$AP$60,MATCH($B103,Rates!$A$2:$A$60,0),17),Limits!$B$9*Assets!$S103),MIN(Limits!$B$9*Assets!$S103,MAX(0,$F103-SUM($I103:X103)))),IF($E103=1,$F103-$I103,$H103)*INDEX(Rates!$C$2:$AP$60,MATCH($B103,Rates!$A$2:$A$60,0),17)))</f>
      </c>
      <c r="Z103" s="2">
        <f>IF($B103="",0,IF($D103=1,IF(18&lt;=$C103,MIN(IF($E103=1,$F103-$I103,$H103)*INDEX(Rates!$C$2:$AP$60,MATCH($B103,Rates!$A$2:$A$60,0),18),Limits!$B$9*Assets!$S103),MIN(Limits!$B$9*Assets!$S103,MAX(0,$F103-SUM($I103:Y103)))),IF($E103=1,$F103-$I103,$H103)*INDEX(Rates!$C$2:$AP$60,MATCH($B103,Rates!$A$2:$A$60,0),18)))</f>
      </c>
      <c r="AA103" s="2">
        <f>IF($B103="",0,IF($D103=1,IF(19&lt;=$C103,MIN(IF($E103=1,$F103-$I103,$H103)*INDEX(Rates!$C$2:$AP$60,MATCH($B103,Rates!$A$2:$A$60,0),19),Limits!$B$9*Assets!$S103),MIN(Limits!$B$9*Assets!$S103,MAX(0,$F103-SUM($I103:Z103)))),IF($E103=1,$F103-$I103,$H103)*INDEX(Rates!$C$2:$AP$60,MATCH($B103,Rates!$A$2:$A$60,0),19)))</f>
      </c>
      <c r="AB103" s="2">
        <f>IF($B103="",0,IF($D103=1,IF(20&lt;=$C103,MIN(IF($E103=1,$F103-$I103,$H103)*INDEX(Rates!$C$2:$AP$60,MATCH($B103,Rates!$A$2:$A$60,0),20),Limits!$B$9*Assets!$S103),MIN(Limits!$B$9*Assets!$S103,MAX(0,$F103-SUM($I103:AA103)))),IF($E103=1,$F103-$I103,$H103)*INDEX(Rates!$C$2:$AP$60,MATCH($B103,Rates!$A$2:$A$60,0),20)))</f>
      </c>
      <c r="AC103" s="2">
        <f>IF($B103="",0,IF($D103=1,IF(21&lt;=$C103,MIN(IF($E103=1,$F103-$I103,$H103)*INDEX(Rates!$C$2:$AP$60,MATCH($B103,Rates!$A$2:$A$60,0),21),Limits!$B$9*Assets!$S103),MIN(Limits!$B$9*Assets!$S103,MAX(0,$F103-SUM($I103:AB103)))),IF($E103=1,$F103-$I103,$H103)*INDEX(Rates!$C$2:$AP$60,MATCH($B103,Rates!$A$2:$A$60,0),21)))</f>
      </c>
      <c r="AD103" s="2">
        <f>IF($B103="",0,IF($D103=1,IF(22&lt;=$C103,MIN(IF($E103=1,$F103-$I103,$H103)*INDEX(Rates!$C$2:$AP$60,MATCH($B103,Rates!$A$2:$A$60,0),22),Limits!$B$9*Assets!$S103),MIN(Limits!$B$9*Assets!$S103,MAX(0,$F103-SUM($I103:AC103)))),IF($E103=1,$F103-$I103,$H103)*INDEX(Rates!$C$2:$AP$60,MATCH($B103,Rates!$A$2:$A$60,0),22)))</f>
      </c>
      <c r="AE103" s="2">
        <f>IF($B103="",0,IF($D103=1,IF(23&lt;=$C103,MIN(IF($E103=1,$F103-$I103,$H103)*INDEX(Rates!$C$2:$AP$60,MATCH($B103,Rates!$A$2:$A$60,0),23),Limits!$B$9*Assets!$S103),MIN(Limits!$B$9*Assets!$S103,MAX(0,$F103-SUM($I103:AD103)))),IF($E103=1,$F103-$I103,$H103)*INDEX(Rates!$C$2:$AP$60,MATCH($B103,Rates!$A$2:$A$60,0),23)))</f>
      </c>
      <c r="AF103" s="2">
        <f>IF($B103="",0,IF($D103=1,IF(24&lt;=$C103,MIN(IF($E103=1,$F103-$I103,$H103)*INDEX(Rates!$C$2:$AP$60,MATCH($B103,Rates!$A$2:$A$60,0),24),Limits!$B$9*Assets!$S103),MIN(Limits!$B$9*Assets!$S103,MAX(0,$F103-SUM($I103:AE103)))),IF($E103=1,$F103-$I103,$H103)*INDEX(Rates!$C$2:$AP$60,MATCH($B103,Rates!$A$2:$A$60,0),24)))</f>
      </c>
      <c r="AG103" s="2">
        <f>IF($B103="",0,IF($D103=1,IF(25&lt;=$C103,MIN(IF($E103=1,$F103-$I103,$H103)*INDEX(Rates!$C$2:$AP$60,MATCH($B103,Rates!$A$2:$A$60,0),25),Limits!$B$9*Assets!$S103),MIN(Limits!$B$9*Assets!$S103,MAX(0,$F103-SUM($I103:AF103)))),IF($E103=1,$F103-$I103,$H103)*INDEX(Rates!$C$2:$AP$60,MATCH($B103,Rates!$A$2:$A$60,0),25)))</f>
      </c>
      <c r="AH103" s="2">
        <f>IF($B103="",0,IF($D103=1,IF(26&lt;=$C103,MIN(IF($E103=1,$F103-$I103,$H103)*INDEX(Rates!$C$2:$AP$60,MATCH($B103,Rates!$A$2:$A$60,0),26),Limits!$B$9*Assets!$S103),MIN(Limits!$B$9*Assets!$S103,MAX(0,$F103-SUM($I103:AG103)))),IF($E103=1,$F103-$I103,$H103)*INDEX(Rates!$C$2:$AP$60,MATCH($B103,Rates!$A$2:$A$60,0),26)))</f>
      </c>
      <c r="AI103" s="2">
        <f>IF($B103="",0,IF($D103=1,IF(27&lt;=$C103,MIN(IF($E103=1,$F103-$I103,$H103)*INDEX(Rates!$C$2:$AP$60,MATCH($B103,Rates!$A$2:$A$60,0),27),Limits!$B$9*Assets!$S103),MIN(Limits!$B$9*Assets!$S103,MAX(0,$F103-SUM($I103:AH103)))),IF($E103=1,$F103-$I103,$H103)*INDEX(Rates!$C$2:$AP$60,MATCH($B103,Rates!$A$2:$A$60,0),27)))</f>
      </c>
      <c r="AJ103" s="2">
        <f>IF($B103="",0,IF($D103=1,IF(28&lt;=$C103,MIN(IF($E103=1,$F103-$I103,$H103)*INDEX(Rates!$C$2:$AP$60,MATCH($B103,Rates!$A$2:$A$60,0),28),Limits!$B$9*Assets!$S103),MIN(Limits!$B$9*Assets!$S103,MAX(0,$F103-SUM($I103:AI103)))),IF($E103=1,$F103-$I103,$H103)*INDEX(Rates!$C$2:$AP$60,MATCH($B103,Rates!$A$2:$A$60,0),28)))</f>
      </c>
      <c r="AK103" s="2">
        <f>IF($B103="",0,IF($D103=1,IF(29&lt;=$C103,MIN(IF($E103=1,$F103-$I103,$H103)*INDEX(Rates!$C$2:$AP$60,MATCH($B103,Rates!$A$2:$A$60,0),29),Limits!$B$9*Assets!$S103),MIN(Limits!$B$9*Assets!$S103,MAX(0,$F103-SUM($I103:AJ103)))),IF($E103=1,$F103-$I103,$H103)*INDEX(Rates!$C$2:$AP$60,MATCH($B103,Rates!$A$2:$A$60,0),29)))</f>
      </c>
      <c r="AL103" s="2">
        <f>IF($B103="",0,IF($D103=1,IF(30&lt;=$C103,MIN(IF($E103=1,$F103-$I103,$H103)*INDEX(Rates!$C$2:$AP$60,MATCH($B103,Rates!$A$2:$A$60,0),30),Limits!$B$9*Assets!$S103),MIN(Limits!$B$9*Assets!$S103,MAX(0,$F103-SUM($I103:AK103)))),IF($E103=1,$F103-$I103,$H103)*INDEX(Rates!$C$2:$AP$60,MATCH($B103,Rates!$A$2:$A$60,0),30)))</f>
      </c>
      <c r="AM103" s="2">
        <f>IF($B103="",0,IF($D103=1,IF(31&lt;=$C103,MIN(IF($E103=1,$F103-$I103,$H103)*INDEX(Rates!$C$2:$AP$60,MATCH($B103,Rates!$A$2:$A$60,0),31),Limits!$B$9*Assets!$S103),MIN(Limits!$B$9*Assets!$S103,MAX(0,$F103-SUM($I103:AL103)))),IF($E103=1,$F103-$I103,$H103)*INDEX(Rates!$C$2:$AP$60,MATCH($B103,Rates!$A$2:$A$60,0),31)))</f>
      </c>
      <c r="AN103" s="2">
        <f>IF($B103="",0,IF($D103=1,IF(32&lt;=$C103,MIN(IF($E103=1,$F103-$I103,$H103)*INDEX(Rates!$C$2:$AP$60,MATCH($B103,Rates!$A$2:$A$60,0),32),Limits!$B$9*Assets!$S103),MIN(Limits!$B$9*Assets!$S103,MAX(0,$F103-SUM($I103:AM103)))),IF($E103=1,$F103-$I103,$H103)*INDEX(Rates!$C$2:$AP$60,MATCH($B103,Rates!$A$2:$A$60,0),32)))</f>
      </c>
      <c r="AO103" s="2">
        <f>IF($B103="",0,IF($D103=1,IF(33&lt;=$C103,MIN(IF($E103=1,$F103-$I103,$H103)*INDEX(Rates!$C$2:$AP$60,MATCH($B103,Rates!$A$2:$A$60,0),33),Limits!$B$9*Assets!$S103),MIN(Limits!$B$9*Assets!$S103,MAX(0,$F103-SUM($I103:AN103)))),IF($E103=1,$F103-$I103,$H103)*INDEX(Rates!$C$2:$AP$60,MATCH($B103,Rates!$A$2:$A$60,0),33)))</f>
      </c>
      <c r="AP103" s="2">
        <f>IF($B103="",0,IF($D103=1,IF(34&lt;=$C103,MIN(IF($E103=1,$F103-$I103,$H103)*INDEX(Rates!$C$2:$AP$60,MATCH($B103,Rates!$A$2:$A$60,0),34),Limits!$B$9*Assets!$S103),MIN(Limits!$B$9*Assets!$S103,MAX(0,$F103-SUM($I103:AO103)))),IF($E103=1,$F103-$I103,$H103)*INDEX(Rates!$C$2:$AP$60,MATCH($B103,Rates!$A$2:$A$60,0),34)))</f>
      </c>
      <c r="AQ103" s="2">
        <f>IF($B103="",0,IF($D103=1,IF(35&lt;=$C103,MIN(IF($E103=1,$F103-$I103,$H103)*INDEX(Rates!$C$2:$AP$60,MATCH($B103,Rates!$A$2:$A$60,0),35),Limits!$B$9*Assets!$S103),MIN(Limits!$B$9*Assets!$S103,MAX(0,$F103-SUM($I103:AP103)))),IF($E103=1,$F103-$I103,$H103)*INDEX(Rates!$C$2:$AP$60,MATCH($B103,Rates!$A$2:$A$60,0),35)))</f>
      </c>
      <c r="AR103" s="2">
        <f>IF($B103="",0,IF($D103=1,IF(36&lt;=$C103,MIN(IF($E103=1,$F103-$I103,$H103)*INDEX(Rates!$C$2:$AP$60,MATCH($B103,Rates!$A$2:$A$60,0),36),Limits!$B$9*Assets!$S103),MIN(Limits!$B$9*Assets!$S103,MAX(0,$F103-SUM($I103:AQ103)))),IF($E103=1,$F103-$I103,$H103)*INDEX(Rates!$C$2:$AP$60,MATCH($B103,Rates!$A$2:$A$60,0),36)))</f>
      </c>
      <c r="AS103" s="2">
        <f>IF($B103="",0,IF($D103=1,IF(37&lt;=$C103,MIN(IF($E103=1,$F103-$I103,$H103)*INDEX(Rates!$C$2:$AP$60,MATCH($B103,Rates!$A$2:$A$60,0),37),Limits!$B$9*Assets!$S103),MIN(Limits!$B$9*Assets!$S103,MAX(0,$F103-SUM($I103:AR103)))),IF($E103=1,$F103-$I103,$H103)*INDEX(Rates!$C$2:$AP$60,MATCH($B103,Rates!$A$2:$A$60,0),37)))</f>
      </c>
      <c r="AT103" s="2">
        <f>IF($B103="",0,IF($D103=1,IF(38&lt;=$C103,MIN(IF($E103=1,$F103-$I103,$H103)*INDEX(Rates!$C$2:$AP$60,MATCH($B103,Rates!$A$2:$A$60,0),38),Limits!$B$9*Assets!$S103),MIN(Limits!$B$9*Assets!$S103,MAX(0,$F103-SUM($I103:AS103)))),IF($E103=1,$F103-$I103,$H103)*INDEX(Rates!$C$2:$AP$60,MATCH($B103,Rates!$A$2:$A$60,0),38)))</f>
      </c>
      <c r="AU103" s="2">
        <f>IF($B103="",0,IF($D103=1,IF(39&lt;=$C103,MIN(IF($E103=1,$F103-$I103,$H103)*INDEX(Rates!$C$2:$AP$60,MATCH($B103,Rates!$A$2:$A$60,0),39),Limits!$B$9*Assets!$S103),MIN(Limits!$B$9*Assets!$S103,MAX(0,$F103-SUM($I103:AT103)))),IF($E103=1,$F103-$I103,$H103)*INDEX(Rates!$C$2:$AP$60,MATCH($B103,Rates!$A$2:$A$60,0),39)))</f>
      </c>
      <c r="AV103" s="2">
        <f>IF($B103="",0,IF($D103=1,IF(40&lt;=$C103,MIN(IF($E103=1,$F103-$I103,$H103)*INDEX(Rates!$C$2:$AP$60,MATCH($B103,Rates!$A$2:$A$60,0),40),Limits!$B$9*Assets!$S103),MIN(Limits!$B$9*Assets!$S103,MAX(0,$F103-SUM($I103:AU103)))),IF($E103=1,$F103-$I103,$H103)*INDEX(Rates!$C$2:$AP$60,MATCH($B103,Rates!$A$2:$A$60,0),40)))</f>
      </c>
    </row>
    <row r="104" spans="1:48" x14ac:dyDescent="0.25">
      <c r="A104">
        <f>IF(Assets!A104="","",Assets!A104)</f>
      </c>
      <c r="B104">
        <f>Assets!AD104</f>
      </c>
      <c r="C104">
        <f>IF(B104="",0,INDEX(Rates!$B$2:$B$60,MATCH(B104,Rates!$A$2:$A$60,0)))</f>
      </c>
      <c r="D104">
        <f>Assets!X104</f>
      </c>
      <c r="E104">
        <f>IF(AND(D104=1,Assets!J104=1,Assets!K104=0),1,0)</f>
      </c>
      <c r="F104">
        <f>Assets!T104</f>
      </c>
      <c r="G104">
        <f>Assets!AF104+Assets!L104</f>
      </c>
      <c r="H104">
        <f>Assets!M104</f>
      </c>
      <c r="I104" s="2">
        <f>IF($B104="",0,IF($D104=1,IF(1&lt;=$C104,MIN($G104+$H104*INDEX(Rates!$C$2:$AP$60,MATCH($B104,Rates!$A$2:$A$60,0),1),Assets!$Z104),MIN($G104+$H104*INDEX(Rates!$C$2:$AP$60,MATCH($B104,Rates!$A$2:$A$60,0),1),Assets!$Z104)),$G104+$H104*INDEX(Rates!$C$2:$AP$60,MATCH($B104,Rates!$A$2:$A$60,0),1)))</f>
      </c>
      <c r="J104" s="2">
        <f>IF($B104="",0,IF($D104=1,IF(2&lt;=$C104,MIN(IF($E104=1,$F104-$I104,$H104)*INDEX(Rates!$C$2:$AP$60,MATCH($B104,Rates!$A$2:$A$60,0),2),Limits!$B$7*Assets!$S104),MIN(Limits!$B$9*Assets!$S104,MAX(0,$F104-SUM($I104:I104)))),IF($E104=1,$F104-$I104,$H104)*INDEX(Rates!$C$2:$AP$60,MATCH($B104,Rates!$A$2:$A$60,0),2)))</f>
      </c>
      <c r="K104" s="2">
        <f>IF($B104="",0,IF($D104=1,IF(3&lt;=$C104,MIN(IF($E104=1,$F104-$I104,$H104)*INDEX(Rates!$C$2:$AP$60,MATCH($B104,Rates!$A$2:$A$60,0),3),Limits!$B$8*Assets!$S104),MIN(Limits!$B$9*Assets!$S104,MAX(0,$F104-SUM($I104:J104)))),IF($E104=1,$F104-$I104,$H104)*INDEX(Rates!$C$2:$AP$60,MATCH($B104,Rates!$A$2:$A$60,0),3)))</f>
      </c>
      <c r="L104" s="2">
        <f>IF($B104="",0,IF($D104=1,IF(4&lt;=$C104,MIN(IF($E104=1,$F104-$I104,$H104)*INDEX(Rates!$C$2:$AP$60,MATCH($B104,Rates!$A$2:$A$60,0),4),Limits!$B$9*Assets!$S104),MIN(Limits!$B$9*Assets!$S104,MAX(0,$F104-SUM($I104:K104)))),IF($E104=1,$F104-$I104,$H104)*INDEX(Rates!$C$2:$AP$60,MATCH($B104,Rates!$A$2:$A$60,0),4)))</f>
      </c>
      <c r="M104" s="2">
        <f>IF($B104="",0,IF($D104=1,IF(5&lt;=$C104,MIN(IF($E104=1,$F104-$I104,$H104)*INDEX(Rates!$C$2:$AP$60,MATCH($B104,Rates!$A$2:$A$60,0),5),Limits!$B$9*Assets!$S104),MIN(Limits!$B$9*Assets!$S104,MAX(0,$F104-SUM($I104:L104)))),IF($E104=1,$F104-$I104,$H104)*INDEX(Rates!$C$2:$AP$60,MATCH($B104,Rates!$A$2:$A$60,0),5)))</f>
      </c>
      <c r="N104" s="2">
        <f>IF($B104="",0,IF($D104=1,IF(6&lt;=$C104,MIN(IF($E104=1,$F104-$I104,$H104)*INDEX(Rates!$C$2:$AP$60,MATCH($B104,Rates!$A$2:$A$60,0),6),Limits!$B$9*Assets!$S104),MIN(Limits!$B$9*Assets!$S104,MAX(0,$F104-SUM($I104:M104)))),IF($E104=1,$F104-$I104,$H104)*INDEX(Rates!$C$2:$AP$60,MATCH($B104,Rates!$A$2:$A$60,0),6)))</f>
      </c>
      <c r="O104" s="2">
        <f>IF($B104="",0,IF($D104=1,IF(7&lt;=$C104,MIN(IF($E104=1,$F104-$I104,$H104)*INDEX(Rates!$C$2:$AP$60,MATCH($B104,Rates!$A$2:$A$60,0),7),Limits!$B$9*Assets!$S104),MIN(Limits!$B$9*Assets!$S104,MAX(0,$F104-SUM($I104:N104)))),IF($E104=1,$F104-$I104,$H104)*INDEX(Rates!$C$2:$AP$60,MATCH($B104,Rates!$A$2:$A$60,0),7)))</f>
      </c>
      <c r="P104" s="2">
        <f>IF($B104="",0,IF($D104=1,IF(8&lt;=$C104,MIN(IF($E104=1,$F104-$I104,$H104)*INDEX(Rates!$C$2:$AP$60,MATCH($B104,Rates!$A$2:$A$60,0),8),Limits!$B$9*Assets!$S104),MIN(Limits!$B$9*Assets!$S104,MAX(0,$F104-SUM($I104:O104)))),IF($E104=1,$F104-$I104,$H104)*INDEX(Rates!$C$2:$AP$60,MATCH($B104,Rates!$A$2:$A$60,0),8)))</f>
      </c>
      <c r="Q104" s="2">
        <f>IF($B104="",0,IF($D104=1,IF(9&lt;=$C104,MIN(IF($E104=1,$F104-$I104,$H104)*INDEX(Rates!$C$2:$AP$60,MATCH($B104,Rates!$A$2:$A$60,0),9),Limits!$B$9*Assets!$S104),MIN(Limits!$B$9*Assets!$S104,MAX(0,$F104-SUM($I104:P104)))),IF($E104=1,$F104-$I104,$H104)*INDEX(Rates!$C$2:$AP$60,MATCH($B104,Rates!$A$2:$A$60,0),9)))</f>
      </c>
      <c r="R104" s="2">
        <f>IF($B104="",0,IF($D104=1,IF(10&lt;=$C104,MIN(IF($E104=1,$F104-$I104,$H104)*INDEX(Rates!$C$2:$AP$60,MATCH($B104,Rates!$A$2:$A$60,0),10),Limits!$B$9*Assets!$S104),MIN(Limits!$B$9*Assets!$S104,MAX(0,$F104-SUM($I104:Q104)))),IF($E104=1,$F104-$I104,$H104)*INDEX(Rates!$C$2:$AP$60,MATCH($B104,Rates!$A$2:$A$60,0),10)))</f>
      </c>
      <c r="S104" s="2">
        <f>IF($B104="",0,IF($D104=1,IF(11&lt;=$C104,MIN(IF($E104=1,$F104-$I104,$H104)*INDEX(Rates!$C$2:$AP$60,MATCH($B104,Rates!$A$2:$A$60,0),11),Limits!$B$9*Assets!$S104),MIN(Limits!$B$9*Assets!$S104,MAX(0,$F104-SUM($I104:R104)))),IF($E104=1,$F104-$I104,$H104)*INDEX(Rates!$C$2:$AP$60,MATCH($B104,Rates!$A$2:$A$60,0),11)))</f>
      </c>
      <c r="T104" s="2">
        <f>IF($B104="",0,IF($D104=1,IF(12&lt;=$C104,MIN(IF($E104=1,$F104-$I104,$H104)*INDEX(Rates!$C$2:$AP$60,MATCH($B104,Rates!$A$2:$A$60,0),12),Limits!$B$9*Assets!$S104),MIN(Limits!$B$9*Assets!$S104,MAX(0,$F104-SUM($I104:S104)))),IF($E104=1,$F104-$I104,$H104)*INDEX(Rates!$C$2:$AP$60,MATCH($B104,Rates!$A$2:$A$60,0),12)))</f>
      </c>
      <c r="U104" s="2">
        <f>IF($B104="",0,IF($D104=1,IF(13&lt;=$C104,MIN(IF($E104=1,$F104-$I104,$H104)*INDEX(Rates!$C$2:$AP$60,MATCH($B104,Rates!$A$2:$A$60,0),13),Limits!$B$9*Assets!$S104),MIN(Limits!$B$9*Assets!$S104,MAX(0,$F104-SUM($I104:T104)))),IF($E104=1,$F104-$I104,$H104)*INDEX(Rates!$C$2:$AP$60,MATCH($B104,Rates!$A$2:$A$60,0),13)))</f>
      </c>
      <c r="V104" s="2">
        <f>IF($B104="",0,IF($D104=1,IF(14&lt;=$C104,MIN(IF($E104=1,$F104-$I104,$H104)*INDEX(Rates!$C$2:$AP$60,MATCH($B104,Rates!$A$2:$A$60,0),14),Limits!$B$9*Assets!$S104),MIN(Limits!$B$9*Assets!$S104,MAX(0,$F104-SUM($I104:U104)))),IF($E104=1,$F104-$I104,$H104)*INDEX(Rates!$C$2:$AP$60,MATCH($B104,Rates!$A$2:$A$60,0),14)))</f>
      </c>
      <c r="W104" s="2">
        <f>IF($B104="",0,IF($D104=1,IF(15&lt;=$C104,MIN(IF($E104=1,$F104-$I104,$H104)*INDEX(Rates!$C$2:$AP$60,MATCH($B104,Rates!$A$2:$A$60,0),15),Limits!$B$9*Assets!$S104),MIN(Limits!$B$9*Assets!$S104,MAX(0,$F104-SUM($I104:V104)))),IF($E104=1,$F104-$I104,$H104)*INDEX(Rates!$C$2:$AP$60,MATCH($B104,Rates!$A$2:$A$60,0),15)))</f>
      </c>
      <c r="X104" s="2">
        <f>IF($B104="",0,IF($D104=1,IF(16&lt;=$C104,MIN(IF($E104=1,$F104-$I104,$H104)*INDEX(Rates!$C$2:$AP$60,MATCH($B104,Rates!$A$2:$A$60,0),16),Limits!$B$9*Assets!$S104),MIN(Limits!$B$9*Assets!$S104,MAX(0,$F104-SUM($I104:W104)))),IF($E104=1,$F104-$I104,$H104)*INDEX(Rates!$C$2:$AP$60,MATCH($B104,Rates!$A$2:$A$60,0),16)))</f>
      </c>
      <c r="Y104" s="2">
        <f>IF($B104="",0,IF($D104=1,IF(17&lt;=$C104,MIN(IF($E104=1,$F104-$I104,$H104)*INDEX(Rates!$C$2:$AP$60,MATCH($B104,Rates!$A$2:$A$60,0),17),Limits!$B$9*Assets!$S104),MIN(Limits!$B$9*Assets!$S104,MAX(0,$F104-SUM($I104:X104)))),IF($E104=1,$F104-$I104,$H104)*INDEX(Rates!$C$2:$AP$60,MATCH($B104,Rates!$A$2:$A$60,0),17)))</f>
      </c>
      <c r="Z104" s="2">
        <f>IF($B104="",0,IF($D104=1,IF(18&lt;=$C104,MIN(IF($E104=1,$F104-$I104,$H104)*INDEX(Rates!$C$2:$AP$60,MATCH($B104,Rates!$A$2:$A$60,0),18),Limits!$B$9*Assets!$S104),MIN(Limits!$B$9*Assets!$S104,MAX(0,$F104-SUM($I104:Y104)))),IF($E104=1,$F104-$I104,$H104)*INDEX(Rates!$C$2:$AP$60,MATCH($B104,Rates!$A$2:$A$60,0),18)))</f>
      </c>
      <c r="AA104" s="2">
        <f>IF($B104="",0,IF($D104=1,IF(19&lt;=$C104,MIN(IF($E104=1,$F104-$I104,$H104)*INDEX(Rates!$C$2:$AP$60,MATCH($B104,Rates!$A$2:$A$60,0),19),Limits!$B$9*Assets!$S104),MIN(Limits!$B$9*Assets!$S104,MAX(0,$F104-SUM($I104:Z104)))),IF($E104=1,$F104-$I104,$H104)*INDEX(Rates!$C$2:$AP$60,MATCH($B104,Rates!$A$2:$A$60,0),19)))</f>
      </c>
      <c r="AB104" s="2">
        <f>IF($B104="",0,IF($D104=1,IF(20&lt;=$C104,MIN(IF($E104=1,$F104-$I104,$H104)*INDEX(Rates!$C$2:$AP$60,MATCH($B104,Rates!$A$2:$A$60,0),20),Limits!$B$9*Assets!$S104),MIN(Limits!$B$9*Assets!$S104,MAX(0,$F104-SUM($I104:AA104)))),IF($E104=1,$F104-$I104,$H104)*INDEX(Rates!$C$2:$AP$60,MATCH($B104,Rates!$A$2:$A$60,0),20)))</f>
      </c>
      <c r="AC104" s="2">
        <f>IF($B104="",0,IF($D104=1,IF(21&lt;=$C104,MIN(IF($E104=1,$F104-$I104,$H104)*INDEX(Rates!$C$2:$AP$60,MATCH($B104,Rates!$A$2:$A$60,0),21),Limits!$B$9*Assets!$S104),MIN(Limits!$B$9*Assets!$S104,MAX(0,$F104-SUM($I104:AB104)))),IF($E104=1,$F104-$I104,$H104)*INDEX(Rates!$C$2:$AP$60,MATCH($B104,Rates!$A$2:$A$60,0),21)))</f>
      </c>
      <c r="AD104" s="2">
        <f>IF($B104="",0,IF($D104=1,IF(22&lt;=$C104,MIN(IF($E104=1,$F104-$I104,$H104)*INDEX(Rates!$C$2:$AP$60,MATCH($B104,Rates!$A$2:$A$60,0),22),Limits!$B$9*Assets!$S104),MIN(Limits!$B$9*Assets!$S104,MAX(0,$F104-SUM($I104:AC104)))),IF($E104=1,$F104-$I104,$H104)*INDEX(Rates!$C$2:$AP$60,MATCH($B104,Rates!$A$2:$A$60,0),22)))</f>
      </c>
      <c r="AE104" s="2">
        <f>IF($B104="",0,IF($D104=1,IF(23&lt;=$C104,MIN(IF($E104=1,$F104-$I104,$H104)*INDEX(Rates!$C$2:$AP$60,MATCH($B104,Rates!$A$2:$A$60,0),23),Limits!$B$9*Assets!$S104),MIN(Limits!$B$9*Assets!$S104,MAX(0,$F104-SUM($I104:AD104)))),IF($E104=1,$F104-$I104,$H104)*INDEX(Rates!$C$2:$AP$60,MATCH($B104,Rates!$A$2:$A$60,0),23)))</f>
      </c>
      <c r="AF104" s="2">
        <f>IF($B104="",0,IF($D104=1,IF(24&lt;=$C104,MIN(IF($E104=1,$F104-$I104,$H104)*INDEX(Rates!$C$2:$AP$60,MATCH($B104,Rates!$A$2:$A$60,0),24),Limits!$B$9*Assets!$S104),MIN(Limits!$B$9*Assets!$S104,MAX(0,$F104-SUM($I104:AE104)))),IF($E104=1,$F104-$I104,$H104)*INDEX(Rates!$C$2:$AP$60,MATCH($B104,Rates!$A$2:$A$60,0),24)))</f>
      </c>
      <c r="AG104" s="2">
        <f>IF($B104="",0,IF($D104=1,IF(25&lt;=$C104,MIN(IF($E104=1,$F104-$I104,$H104)*INDEX(Rates!$C$2:$AP$60,MATCH($B104,Rates!$A$2:$A$60,0),25),Limits!$B$9*Assets!$S104),MIN(Limits!$B$9*Assets!$S104,MAX(0,$F104-SUM($I104:AF104)))),IF($E104=1,$F104-$I104,$H104)*INDEX(Rates!$C$2:$AP$60,MATCH($B104,Rates!$A$2:$A$60,0),25)))</f>
      </c>
      <c r="AH104" s="2">
        <f>IF($B104="",0,IF($D104=1,IF(26&lt;=$C104,MIN(IF($E104=1,$F104-$I104,$H104)*INDEX(Rates!$C$2:$AP$60,MATCH($B104,Rates!$A$2:$A$60,0),26),Limits!$B$9*Assets!$S104),MIN(Limits!$B$9*Assets!$S104,MAX(0,$F104-SUM($I104:AG104)))),IF($E104=1,$F104-$I104,$H104)*INDEX(Rates!$C$2:$AP$60,MATCH($B104,Rates!$A$2:$A$60,0),26)))</f>
      </c>
      <c r="AI104" s="2">
        <f>IF($B104="",0,IF($D104=1,IF(27&lt;=$C104,MIN(IF($E104=1,$F104-$I104,$H104)*INDEX(Rates!$C$2:$AP$60,MATCH($B104,Rates!$A$2:$A$60,0),27),Limits!$B$9*Assets!$S104),MIN(Limits!$B$9*Assets!$S104,MAX(0,$F104-SUM($I104:AH104)))),IF($E104=1,$F104-$I104,$H104)*INDEX(Rates!$C$2:$AP$60,MATCH($B104,Rates!$A$2:$A$60,0),27)))</f>
      </c>
      <c r="AJ104" s="2">
        <f>IF($B104="",0,IF($D104=1,IF(28&lt;=$C104,MIN(IF($E104=1,$F104-$I104,$H104)*INDEX(Rates!$C$2:$AP$60,MATCH($B104,Rates!$A$2:$A$60,0),28),Limits!$B$9*Assets!$S104),MIN(Limits!$B$9*Assets!$S104,MAX(0,$F104-SUM($I104:AI104)))),IF($E104=1,$F104-$I104,$H104)*INDEX(Rates!$C$2:$AP$60,MATCH($B104,Rates!$A$2:$A$60,0),28)))</f>
      </c>
      <c r="AK104" s="2">
        <f>IF($B104="",0,IF($D104=1,IF(29&lt;=$C104,MIN(IF($E104=1,$F104-$I104,$H104)*INDEX(Rates!$C$2:$AP$60,MATCH($B104,Rates!$A$2:$A$60,0),29),Limits!$B$9*Assets!$S104),MIN(Limits!$B$9*Assets!$S104,MAX(0,$F104-SUM($I104:AJ104)))),IF($E104=1,$F104-$I104,$H104)*INDEX(Rates!$C$2:$AP$60,MATCH($B104,Rates!$A$2:$A$60,0),29)))</f>
      </c>
      <c r="AL104" s="2">
        <f>IF($B104="",0,IF($D104=1,IF(30&lt;=$C104,MIN(IF($E104=1,$F104-$I104,$H104)*INDEX(Rates!$C$2:$AP$60,MATCH($B104,Rates!$A$2:$A$60,0),30),Limits!$B$9*Assets!$S104),MIN(Limits!$B$9*Assets!$S104,MAX(0,$F104-SUM($I104:AK104)))),IF($E104=1,$F104-$I104,$H104)*INDEX(Rates!$C$2:$AP$60,MATCH($B104,Rates!$A$2:$A$60,0),30)))</f>
      </c>
      <c r="AM104" s="2">
        <f>IF($B104="",0,IF($D104=1,IF(31&lt;=$C104,MIN(IF($E104=1,$F104-$I104,$H104)*INDEX(Rates!$C$2:$AP$60,MATCH($B104,Rates!$A$2:$A$60,0),31),Limits!$B$9*Assets!$S104),MIN(Limits!$B$9*Assets!$S104,MAX(0,$F104-SUM($I104:AL104)))),IF($E104=1,$F104-$I104,$H104)*INDEX(Rates!$C$2:$AP$60,MATCH($B104,Rates!$A$2:$A$60,0),31)))</f>
      </c>
      <c r="AN104" s="2">
        <f>IF($B104="",0,IF($D104=1,IF(32&lt;=$C104,MIN(IF($E104=1,$F104-$I104,$H104)*INDEX(Rates!$C$2:$AP$60,MATCH($B104,Rates!$A$2:$A$60,0),32),Limits!$B$9*Assets!$S104),MIN(Limits!$B$9*Assets!$S104,MAX(0,$F104-SUM($I104:AM104)))),IF($E104=1,$F104-$I104,$H104)*INDEX(Rates!$C$2:$AP$60,MATCH($B104,Rates!$A$2:$A$60,0),32)))</f>
      </c>
      <c r="AO104" s="2">
        <f>IF($B104="",0,IF($D104=1,IF(33&lt;=$C104,MIN(IF($E104=1,$F104-$I104,$H104)*INDEX(Rates!$C$2:$AP$60,MATCH($B104,Rates!$A$2:$A$60,0),33),Limits!$B$9*Assets!$S104),MIN(Limits!$B$9*Assets!$S104,MAX(0,$F104-SUM($I104:AN104)))),IF($E104=1,$F104-$I104,$H104)*INDEX(Rates!$C$2:$AP$60,MATCH($B104,Rates!$A$2:$A$60,0),33)))</f>
      </c>
      <c r="AP104" s="2">
        <f>IF($B104="",0,IF($D104=1,IF(34&lt;=$C104,MIN(IF($E104=1,$F104-$I104,$H104)*INDEX(Rates!$C$2:$AP$60,MATCH($B104,Rates!$A$2:$A$60,0),34),Limits!$B$9*Assets!$S104),MIN(Limits!$B$9*Assets!$S104,MAX(0,$F104-SUM($I104:AO104)))),IF($E104=1,$F104-$I104,$H104)*INDEX(Rates!$C$2:$AP$60,MATCH($B104,Rates!$A$2:$A$60,0),34)))</f>
      </c>
      <c r="AQ104" s="2">
        <f>IF($B104="",0,IF($D104=1,IF(35&lt;=$C104,MIN(IF($E104=1,$F104-$I104,$H104)*INDEX(Rates!$C$2:$AP$60,MATCH($B104,Rates!$A$2:$A$60,0),35),Limits!$B$9*Assets!$S104),MIN(Limits!$B$9*Assets!$S104,MAX(0,$F104-SUM($I104:AP104)))),IF($E104=1,$F104-$I104,$H104)*INDEX(Rates!$C$2:$AP$60,MATCH($B104,Rates!$A$2:$A$60,0),35)))</f>
      </c>
      <c r="AR104" s="2">
        <f>IF($B104="",0,IF($D104=1,IF(36&lt;=$C104,MIN(IF($E104=1,$F104-$I104,$H104)*INDEX(Rates!$C$2:$AP$60,MATCH($B104,Rates!$A$2:$A$60,0),36),Limits!$B$9*Assets!$S104),MIN(Limits!$B$9*Assets!$S104,MAX(0,$F104-SUM($I104:AQ104)))),IF($E104=1,$F104-$I104,$H104)*INDEX(Rates!$C$2:$AP$60,MATCH($B104,Rates!$A$2:$A$60,0),36)))</f>
      </c>
      <c r="AS104" s="2">
        <f>IF($B104="",0,IF($D104=1,IF(37&lt;=$C104,MIN(IF($E104=1,$F104-$I104,$H104)*INDEX(Rates!$C$2:$AP$60,MATCH($B104,Rates!$A$2:$A$60,0),37),Limits!$B$9*Assets!$S104),MIN(Limits!$B$9*Assets!$S104,MAX(0,$F104-SUM($I104:AR104)))),IF($E104=1,$F104-$I104,$H104)*INDEX(Rates!$C$2:$AP$60,MATCH($B104,Rates!$A$2:$A$60,0),37)))</f>
      </c>
      <c r="AT104" s="2">
        <f>IF($B104="",0,IF($D104=1,IF(38&lt;=$C104,MIN(IF($E104=1,$F104-$I104,$H104)*INDEX(Rates!$C$2:$AP$60,MATCH($B104,Rates!$A$2:$A$60,0),38),Limits!$B$9*Assets!$S104),MIN(Limits!$B$9*Assets!$S104,MAX(0,$F104-SUM($I104:AS104)))),IF($E104=1,$F104-$I104,$H104)*INDEX(Rates!$C$2:$AP$60,MATCH($B104,Rates!$A$2:$A$60,0),38)))</f>
      </c>
      <c r="AU104" s="2">
        <f>IF($B104="",0,IF($D104=1,IF(39&lt;=$C104,MIN(IF($E104=1,$F104-$I104,$H104)*INDEX(Rates!$C$2:$AP$60,MATCH($B104,Rates!$A$2:$A$60,0),39),Limits!$B$9*Assets!$S104),MIN(Limits!$B$9*Assets!$S104,MAX(0,$F104-SUM($I104:AT104)))),IF($E104=1,$F104-$I104,$H104)*INDEX(Rates!$C$2:$AP$60,MATCH($B104,Rates!$A$2:$A$60,0),39)))</f>
      </c>
      <c r="AV104" s="2">
        <f>IF($B104="",0,IF($D104=1,IF(40&lt;=$C104,MIN(IF($E104=1,$F104-$I104,$H104)*INDEX(Rates!$C$2:$AP$60,MATCH($B104,Rates!$A$2:$A$60,0),40),Limits!$B$9*Assets!$S104),MIN(Limits!$B$9*Assets!$S104,MAX(0,$F104-SUM($I104:AU104)))),IF($E104=1,$F104-$I104,$H104)*INDEX(Rates!$C$2:$AP$60,MATCH($B104,Rates!$A$2:$A$60,0),40)))</f>
      </c>
    </row>
    <row r="105" spans="1:48" x14ac:dyDescent="0.25">
      <c r="A105">
        <f>IF(Assets!A105="","",Assets!A105)</f>
      </c>
      <c r="B105">
        <f>Assets!AD105</f>
      </c>
      <c r="C105">
        <f>IF(B105="",0,INDEX(Rates!$B$2:$B$60,MATCH(B105,Rates!$A$2:$A$60,0)))</f>
      </c>
      <c r="D105">
        <f>Assets!X105</f>
      </c>
      <c r="E105">
        <f>IF(AND(D105=1,Assets!J105=1,Assets!K105=0),1,0)</f>
      </c>
      <c r="F105">
        <f>Assets!T105</f>
      </c>
      <c r="G105">
        <f>Assets!AF105+Assets!L105</f>
      </c>
      <c r="H105">
        <f>Assets!M105</f>
      </c>
      <c r="I105" s="2">
        <f>IF($B105="",0,IF($D105=1,IF(1&lt;=$C105,MIN($G105+$H105*INDEX(Rates!$C$2:$AP$60,MATCH($B105,Rates!$A$2:$A$60,0),1),Assets!$Z105),MIN($G105+$H105*INDEX(Rates!$C$2:$AP$60,MATCH($B105,Rates!$A$2:$A$60,0),1),Assets!$Z105)),$G105+$H105*INDEX(Rates!$C$2:$AP$60,MATCH($B105,Rates!$A$2:$A$60,0),1)))</f>
      </c>
      <c r="J105" s="2">
        <f>IF($B105="",0,IF($D105=1,IF(2&lt;=$C105,MIN(IF($E105=1,$F105-$I105,$H105)*INDEX(Rates!$C$2:$AP$60,MATCH($B105,Rates!$A$2:$A$60,0),2),Limits!$B$7*Assets!$S105),MIN(Limits!$B$9*Assets!$S105,MAX(0,$F105-SUM($I105:I105)))),IF($E105=1,$F105-$I105,$H105)*INDEX(Rates!$C$2:$AP$60,MATCH($B105,Rates!$A$2:$A$60,0),2)))</f>
      </c>
      <c r="K105" s="2">
        <f>IF($B105="",0,IF($D105=1,IF(3&lt;=$C105,MIN(IF($E105=1,$F105-$I105,$H105)*INDEX(Rates!$C$2:$AP$60,MATCH($B105,Rates!$A$2:$A$60,0),3),Limits!$B$8*Assets!$S105),MIN(Limits!$B$9*Assets!$S105,MAX(0,$F105-SUM($I105:J105)))),IF($E105=1,$F105-$I105,$H105)*INDEX(Rates!$C$2:$AP$60,MATCH($B105,Rates!$A$2:$A$60,0),3)))</f>
      </c>
      <c r="L105" s="2">
        <f>IF($B105="",0,IF($D105=1,IF(4&lt;=$C105,MIN(IF($E105=1,$F105-$I105,$H105)*INDEX(Rates!$C$2:$AP$60,MATCH($B105,Rates!$A$2:$A$60,0),4),Limits!$B$9*Assets!$S105),MIN(Limits!$B$9*Assets!$S105,MAX(0,$F105-SUM($I105:K105)))),IF($E105=1,$F105-$I105,$H105)*INDEX(Rates!$C$2:$AP$60,MATCH($B105,Rates!$A$2:$A$60,0),4)))</f>
      </c>
      <c r="M105" s="2">
        <f>IF($B105="",0,IF($D105=1,IF(5&lt;=$C105,MIN(IF($E105=1,$F105-$I105,$H105)*INDEX(Rates!$C$2:$AP$60,MATCH($B105,Rates!$A$2:$A$60,0),5),Limits!$B$9*Assets!$S105),MIN(Limits!$B$9*Assets!$S105,MAX(0,$F105-SUM($I105:L105)))),IF($E105=1,$F105-$I105,$H105)*INDEX(Rates!$C$2:$AP$60,MATCH($B105,Rates!$A$2:$A$60,0),5)))</f>
      </c>
      <c r="N105" s="2">
        <f>IF($B105="",0,IF($D105=1,IF(6&lt;=$C105,MIN(IF($E105=1,$F105-$I105,$H105)*INDEX(Rates!$C$2:$AP$60,MATCH($B105,Rates!$A$2:$A$60,0),6),Limits!$B$9*Assets!$S105),MIN(Limits!$B$9*Assets!$S105,MAX(0,$F105-SUM($I105:M105)))),IF($E105=1,$F105-$I105,$H105)*INDEX(Rates!$C$2:$AP$60,MATCH($B105,Rates!$A$2:$A$60,0),6)))</f>
      </c>
      <c r="O105" s="2">
        <f>IF($B105="",0,IF($D105=1,IF(7&lt;=$C105,MIN(IF($E105=1,$F105-$I105,$H105)*INDEX(Rates!$C$2:$AP$60,MATCH($B105,Rates!$A$2:$A$60,0),7),Limits!$B$9*Assets!$S105),MIN(Limits!$B$9*Assets!$S105,MAX(0,$F105-SUM($I105:N105)))),IF($E105=1,$F105-$I105,$H105)*INDEX(Rates!$C$2:$AP$60,MATCH($B105,Rates!$A$2:$A$60,0),7)))</f>
      </c>
      <c r="P105" s="2">
        <f>IF($B105="",0,IF($D105=1,IF(8&lt;=$C105,MIN(IF($E105=1,$F105-$I105,$H105)*INDEX(Rates!$C$2:$AP$60,MATCH($B105,Rates!$A$2:$A$60,0),8),Limits!$B$9*Assets!$S105),MIN(Limits!$B$9*Assets!$S105,MAX(0,$F105-SUM($I105:O105)))),IF($E105=1,$F105-$I105,$H105)*INDEX(Rates!$C$2:$AP$60,MATCH($B105,Rates!$A$2:$A$60,0),8)))</f>
      </c>
      <c r="Q105" s="2">
        <f>IF($B105="",0,IF($D105=1,IF(9&lt;=$C105,MIN(IF($E105=1,$F105-$I105,$H105)*INDEX(Rates!$C$2:$AP$60,MATCH($B105,Rates!$A$2:$A$60,0),9),Limits!$B$9*Assets!$S105),MIN(Limits!$B$9*Assets!$S105,MAX(0,$F105-SUM($I105:P105)))),IF($E105=1,$F105-$I105,$H105)*INDEX(Rates!$C$2:$AP$60,MATCH($B105,Rates!$A$2:$A$60,0),9)))</f>
      </c>
      <c r="R105" s="2">
        <f>IF($B105="",0,IF($D105=1,IF(10&lt;=$C105,MIN(IF($E105=1,$F105-$I105,$H105)*INDEX(Rates!$C$2:$AP$60,MATCH($B105,Rates!$A$2:$A$60,0),10),Limits!$B$9*Assets!$S105),MIN(Limits!$B$9*Assets!$S105,MAX(0,$F105-SUM($I105:Q105)))),IF($E105=1,$F105-$I105,$H105)*INDEX(Rates!$C$2:$AP$60,MATCH($B105,Rates!$A$2:$A$60,0),10)))</f>
      </c>
      <c r="S105" s="2">
        <f>IF($B105="",0,IF($D105=1,IF(11&lt;=$C105,MIN(IF($E105=1,$F105-$I105,$H105)*INDEX(Rates!$C$2:$AP$60,MATCH($B105,Rates!$A$2:$A$60,0),11),Limits!$B$9*Assets!$S105),MIN(Limits!$B$9*Assets!$S105,MAX(0,$F105-SUM($I105:R105)))),IF($E105=1,$F105-$I105,$H105)*INDEX(Rates!$C$2:$AP$60,MATCH($B105,Rates!$A$2:$A$60,0),11)))</f>
      </c>
      <c r="T105" s="2">
        <f>IF($B105="",0,IF($D105=1,IF(12&lt;=$C105,MIN(IF($E105=1,$F105-$I105,$H105)*INDEX(Rates!$C$2:$AP$60,MATCH($B105,Rates!$A$2:$A$60,0),12),Limits!$B$9*Assets!$S105),MIN(Limits!$B$9*Assets!$S105,MAX(0,$F105-SUM($I105:S105)))),IF($E105=1,$F105-$I105,$H105)*INDEX(Rates!$C$2:$AP$60,MATCH($B105,Rates!$A$2:$A$60,0),12)))</f>
      </c>
      <c r="U105" s="2">
        <f>IF($B105="",0,IF($D105=1,IF(13&lt;=$C105,MIN(IF($E105=1,$F105-$I105,$H105)*INDEX(Rates!$C$2:$AP$60,MATCH($B105,Rates!$A$2:$A$60,0),13),Limits!$B$9*Assets!$S105),MIN(Limits!$B$9*Assets!$S105,MAX(0,$F105-SUM($I105:T105)))),IF($E105=1,$F105-$I105,$H105)*INDEX(Rates!$C$2:$AP$60,MATCH($B105,Rates!$A$2:$A$60,0),13)))</f>
      </c>
      <c r="V105" s="2">
        <f>IF($B105="",0,IF($D105=1,IF(14&lt;=$C105,MIN(IF($E105=1,$F105-$I105,$H105)*INDEX(Rates!$C$2:$AP$60,MATCH($B105,Rates!$A$2:$A$60,0),14),Limits!$B$9*Assets!$S105),MIN(Limits!$B$9*Assets!$S105,MAX(0,$F105-SUM($I105:U105)))),IF($E105=1,$F105-$I105,$H105)*INDEX(Rates!$C$2:$AP$60,MATCH($B105,Rates!$A$2:$A$60,0),14)))</f>
      </c>
      <c r="W105" s="2">
        <f>IF($B105="",0,IF($D105=1,IF(15&lt;=$C105,MIN(IF($E105=1,$F105-$I105,$H105)*INDEX(Rates!$C$2:$AP$60,MATCH($B105,Rates!$A$2:$A$60,0),15),Limits!$B$9*Assets!$S105),MIN(Limits!$B$9*Assets!$S105,MAX(0,$F105-SUM($I105:V105)))),IF($E105=1,$F105-$I105,$H105)*INDEX(Rates!$C$2:$AP$60,MATCH($B105,Rates!$A$2:$A$60,0),15)))</f>
      </c>
      <c r="X105" s="2">
        <f>IF($B105="",0,IF($D105=1,IF(16&lt;=$C105,MIN(IF($E105=1,$F105-$I105,$H105)*INDEX(Rates!$C$2:$AP$60,MATCH($B105,Rates!$A$2:$A$60,0),16),Limits!$B$9*Assets!$S105),MIN(Limits!$B$9*Assets!$S105,MAX(0,$F105-SUM($I105:W105)))),IF($E105=1,$F105-$I105,$H105)*INDEX(Rates!$C$2:$AP$60,MATCH($B105,Rates!$A$2:$A$60,0),16)))</f>
      </c>
      <c r="Y105" s="2">
        <f>IF($B105="",0,IF($D105=1,IF(17&lt;=$C105,MIN(IF($E105=1,$F105-$I105,$H105)*INDEX(Rates!$C$2:$AP$60,MATCH($B105,Rates!$A$2:$A$60,0),17),Limits!$B$9*Assets!$S105),MIN(Limits!$B$9*Assets!$S105,MAX(0,$F105-SUM($I105:X105)))),IF($E105=1,$F105-$I105,$H105)*INDEX(Rates!$C$2:$AP$60,MATCH($B105,Rates!$A$2:$A$60,0),17)))</f>
      </c>
      <c r="Z105" s="2">
        <f>IF($B105="",0,IF($D105=1,IF(18&lt;=$C105,MIN(IF($E105=1,$F105-$I105,$H105)*INDEX(Rates!$C$2:$AP$60,MATCH($B105,Rates!$A$2:$A$60,0),18),Limits!$B$9*Assets!$S105),MIN(Limits!$B$9*Assets!$S105,MAX(0,$F105-SUM($I105:Y105)))),IF($E105=1,$F105-$I105,$H105)*INDEX(Rates!$C$2:$AP$60,MATCH($B105,Rates!$A$2:$A$60,0),18)))</f>
      </c>
      <c r="AA105" s="2">
        <f>IF($B105="",0,IF($D105=1,IF(19&lt;=$C105,MIN(IF($E105=1,$F105-$I105,$H105)*INDEX(Rates!$C$2:$AP$60,MATCH($B105,Rates!$A$2:$A$60,0),19),Limits!$B$9*Assets!$S105),MIN(Limits!$B$9*Assets!$S105,MAX(0,$F105-SUM($I105:Z105)))),IF($E105=1,$F105-$I105,$H105)*INDEX(Rates!$C$2:$AP$60,MATCH($B105,Rates!$A$2:$A$60,0),19)))</f>
      </c>
      <c r="AB105" s="2">
        <f>IF($B105="",0,IF($D105=1,IF(20&lt;=$C105,MIN(IF($E105=1,$F105-$I105,$H105)*INDEX(Rates!$C$2:$AP$60,MATCH($B105,Rates!$A$2:$A$60,0),20),Limits!$B$9*Assets!$S105),MIN(Limits!$B$9*Assets!$S105,MAX(0,$F105-SUM($I105:AA105)))),IF($E105=1,$F105-$I105,$H105)*INDEX(Rates!$C$2:$AP$60,MATCH($B105,Rates!$A$2:$A$60,0),20)))</f>
      </c>
      <c r="AC105" s="2">
        <f>IF($B105="",0,IF($D105=1,IF(21&lt;=$C105,MIN(IF($E105=1,$F105-$I105,$H105)*INDEX(Rates!$C$2:$AP$60,MATCH($B105,Rates!$A$2:$A$60,0),21),Limits!$B$9*Assets!$S105),MIN(Limits!$B$9*Assets!$S105,MAX(0,$F105-SUM($I105:AB105)))),IF($E105=1,$F105-$I105,$H105)*INDEX(Rates!$C$2:$AP$60,MATCH($B105,Rates!$A$2:$A$60,0),21)))</f>
      </c>
      <c r="AD105" s="2">
        <f>IF($B105="",0,IF($D105=1,IF(22&lt;=$C105,MIN(IF($E105=1,$F105-$I105,$H105)*INDEX(Rates!$C$2:$AP$60,MATCH($B105,Rates!$A$2:$A$60,0),22),Limits!$B$9*Assets!$S105),MIN(Limits!$B$9*Assets!$S105,MAX(0,$F105-SUM($I105:AC105)))),IF($E105=1,$F105-$I105,$H105)*INDEX(Rates!$C$2:$AP$60,MATCH($B105,Rates!$A$2:$A$60,0),22)))</f>
      </c>
      <c r="AE105" s="2">
        <f>IF($B105="",0,IF($D105=1,IF(23&lt;=$C105,MIN(IF($E105=1,$F105-$I105,$H105)*INDEX(Rates!$C$2:$AP$60,MATCH($B105,Rates!$A$2:$A$60,0),23),Limits!$B$9*Assets!$S105),MIN(Limits!$B$9*Assets!$S105,MAX(0,$F105-SUM($I105:AD105)))),IF($E105=1,$F105-$I105,$H105)*INDEX(Rates!$C$2:$AP$60,MATCH($B105,Rates!$A$2:$A$60,0),23)))</f>
      </c>
      <c r="AF105" s="2">
        <f>IF($B105="",0,IF($D105=1,IF(24&lt;=$C105,MIN(IF($E105=1,$F105-$I105,$H105)*INDEX(Rates!$C$2:$AP$60,MATCH($B105,Rates!$A$2:$A$60,0),24),Limits!$B$9*Assets!$S105),MIN(Limits!$B$9*Assets!$S105,MAX(0,$F105-SUM($I105:AE105)))),IF($E105=1,$F105-$I105,$H105)*INDEX(Rates!$C$2:$AP$60,MATCH($B105,Rates!$A$2:$A$60,0),24)))</f>
      </c>
      <c r="AG105" s="2">
        <f>IF($B105="",0,IF($D105=1,IF(25&lt;=$C105,MIN(IF($E105=1,$F105-$I105,$H105)*INDEX(Rates!$C$2:$AP$60,MATCH($B105,Rates!$A$2:$A$60,0),25),Limits!$B$9*Assets!$S105),MIN(Limits!$B$9*Assets!$S105,MAX(0,$F105-SUM($I105:AF105)))),IF($E105=1,$F105-$I105,$H105)*INDEX(Rates!$C$2:$AP$60,MATCH($B105,Rates!$A$2:$A$60,0),25)))</f>
      </c>
      <c r="AH105" s="2">
        <f>IF($B105="",0,IF($D105=1,IF(26&lt;=$C105,MIN(IF($E105=1,$F105-$I105,$H105)*INDEX(Rates!$C$2:$AP$60,MATCH($B105,Rates!$A$2:$A$60,0),26),Limits!$B$9*Assets!$S105),MIN(Limits!$B$9*Assets!$S105,MAX(0,$F105-SUM($I105:AG105)))),IF($E105=1,$F105-$I105,$H105)*INDEX(Rates!$C$2:$AP$60,MATCH($B105,Rates!$A$2:$A$60,0),26)))</f>
      </c>
      <c r="AI105" s="2">
        <f>IF($B105="",0,IF($D105=1,IF(27&lt;=$C105,MIN(IF($E105=1,$F105-$I105,$H105)*INDEX(Rates!$C$2:$AP$60,MATCH($B105,Rates!$A$2:$A$60,0),27),Limits!$B$9*Assets!$S105),MIN(Limits!$B$9*Assets!$S105,MAX(0,$F105-SUM($I105:AH105)))),IF($E105=1,$F105-$I105,$H105)*INDEX(Rates!$C$2:$AP$60,MATCH($B105,Rates!$A$2:$A$60,0),27)))</f>
      </c>
      <c r="AJ105" s="2">
        <f>IF($B105="",0,IF($D105=1,IF(28&lt;=$C105,MIN(IF($E105=1,$F105-$I105,$H105)*INDEX(Rates!$C$2:$AP$60,MATCH($B105,Rates!$A$2:$A$60,0),28),Limits!$B$9*Assets!$S105),MIN(Limits!$B$9*Assets!$S105,MAX(0,$F105-SUM($I105:AI105)))),IF($E105=1,$F105-$I105,$H105)*INDEX(Rates!$C$2:$AP$60,MATCH($B105,Rates!$A$2:$A$60,0),28)))</f>
      </c>
      <c r="AK105" s="2">
        <f>IF($B105="",0,IF($D105=1,IF(29&lt;=$C105,MIN(IF($E105=1,$F105-$I105,$H105)*INDEX(Rates!$C$2:$AP$60,MATCH($B105,Rates!$A$2:$A$60,0),29),Limits!$B$9*Assets!$S105),MIN(Limits!$B$9*Assets!$S105,MAX(0,$F105-SUM($I105:AJ105)))),IF($E105=1,$F105-$I105,$H105)*INDEX(Rates!$C$2:$AP$60,MATCH($B105,Rates!$A$2:$A$60,0),29)))</f>
      </c>
      <c r="AL105" s="2">
        <f>IF($B105="",0,IF($D105=1,IF(30&lt;=$C105,MIN(IF($E105=1,$F105-$I105,$H105)*INDEX(Rates!$C$2:$AP$60,MATCH($B105,Rates!$A$2:$A$60,0),30),Limits!$B$9*Assets!$S105),MIN(Limits!$B$9*Assets!$S105,MAX(0,$F105-SUM($I105:AK105)))),IF($E105=1,$F105-$I105,$H105)*INDEX(Rates!$C$2:$AP$60,MATCH($B105,Rates!$A$2:$A$60,0),30)))</f>
      </c>
      <c r="AM105" s="2">
        <f>IF($B105="",0,IF($D105=1,IF(31&lt;=$C105,MIN(IF($E105=1,$F105-$I105,$H105)*INDEX(Rates!$C$2:$AP$60,MATCH($B105,Rates!$A$2:$A$60,0),31),Limits!$B$9*Assets!$S105),MIN(Limits!$B$9*Assets!$S105,MAX(0,$F105-SUM($I105:AL105)))),IF($E105=1,$F105-$I105,$H105)*INDEX(Rates!$C$2:$AP$60,MATCH($B105,Rates!$A$2:$A$60,0),31)))</f>
      </c>
      <c r="AN105" s="2">
        <f>IF($B105="",0,IF($D105=1,IF(32&lt;=$C105,MIN(IF($E105=1,$F105-$I105,$H105)*INDEX(Rates!$C$2:$AP$60,MATCH($B105,Rates!$A$2:$A$60,0),32),Limits!$B$9*Assets!$S105),MIN(Limits!$B$9*Assets!$S105,MAX(0,$F105-SUM($I105:AM105)))),IF($E105=1,$F105-$I105,$H105)*INDEX(Rates!$C$2:$AP$60,MATCH($B105,Rates!$A$2:$A$60,0),32)))</f>
      </c>
      <c r="AO105" s="2">
        <f>IF($B105="",0,IF($D105=1,IF(33&lt;=$C105,MIN(IF($E105=1,$F105-$I105,$H105)*INDEX(Rates!$C$2:$AP$60,MATCH($B105,Rates!$A$2:$A$60,0),33),Limits!$B$9*Assets!$S105),MIN(Limits!$B$9*Assets!$S105,MAX(0,$F105-SUM($I105:AN105)))),IF($E105=1,$F105-$I105,$H105)*INDEX(Rates!$C$2:$AP$60,MATCH($B105,Rates!$A$2:$A$60,0),33)))</f>
      </c>
      <c r="AP105" s="2">
        <f>IF($B105="",0,IF($D105=1,IF(34&lt;=$C105,MIN(IF($E105=1,$F105-$I105,$H105)*INDEX(Rates!$C$2:$AP$60,MATCH($B105,Rates!$A$2:$A$60,0),34),Limits!$B$9*Assets!$S105),MIN(Limits!$B$9*Assets!$S105,MAX(0,$F105-SUM($I105:AO105)))),IF($E105=1,$F105-$I105,$H105)*INDEX(Rates!$C$2:$AP$60,MATCH($B105,Rates!$A$2:$A$60,0),34)))</f>
      </c>
      <c r="AQ105" s="2">
        <f>IF($B105="",0,IF($D105=1,IF(35&lt;=$C105,MIN(IF($E105=1,$F105-$I105,$H105)*INDEX(Rates!$C$2:$AP$60,MATCH($B105,Rates!$A$2:$A$60,0),35),Limits!$B$9*Assets!$S105),MIN(Limits!$B$9*Assets!$S105,MAX(0,$F105-SUM($I105:AP105)))),IF($E105=1,$F105-$I105,$H105)*INDEX(Rates!$C$2:$AP$60,MATCH($B105,Rates!$A$2:$A$60,0),35)))</f>
      </c>
      <c r="AR105" s="2">
        <f>IF($B105="",0,IF($D105=1,IF(36&lt;=$C105,MIN(IF($E105=1,$F105-$I105,$H105)*INDEX(Rates!$C$2:$AP$60,MATCH($B105,Rates!$A$2:$A$60,0),36),Limits!$B$9*Assets!$S105),MIN(Limits!$B$9*Assets!$S105,MAX(0,$F105-SUM($I105:AQ105)))),IF($E105=1,$F105-$I105,$H105)*INDEX(Rates!$C$2:$AP$60,MATCH($B105,Rates!$A$2:$A$60,0),36)))</f>
      </c>
      <c r="AS105" s="2">
        <f>IF($B105="",0,IF($D105=1,IF(37&lt;=$C105,MIN(IF($E105=1,$F105-$I105,$H105)*INDEX(Rates!$C$2:$AP$60,MATCH($B105,Rates!$A$2:$A$60,0),37),Limits!$B$9*Assets!$S105),MIN(Limits!$B$9*Assets!$S105,MAX(0,$F105-SUM($I105:AR105)))),IF($E105=1,$F105-$I105,$H105)*INDEX(Rates!$C$2:$AP$60,MATCH($B105,Rates!$A$2:$A$60,0),37)))</f>
      </c>
      <c r="AT105" s="2">
        <f>IF($B105="",0,IF($D105=1,IF(38&lt;=$C105,MIN(IF($E105=1,$F105-$I105,$H105)*INDEX(Rates!$C$2:$AP$60,MATCH($B105,Rates!$A$2:$A$60,0),38),Limits!$B$9*Assets!$S105),MIN(Limits!$B$9*Assets!$S105,MAX(0,$F105-SUM($I105:AS105)))),IF($E105=1,$F105-$I105,$H105)*INDEX(Rates!$C$2:$AP$60,MATCH($B105,Rates!$A$2:$A$60,0),38)))</f>
      </c>
      <c r="AU105" s="2">
        <f>IF($B105="",0,IF($D105=1,IF(39&lt;=$C105,MIN(IF($E105=1,$F105-$I105,$H105)*INDEX(Rates!$C$2:$AP$60,MATCH($B105,Rates!$A$2:$A$60,0),39),Limits!$B$9*Assets!$S105),MIN(Limits!$B$9*Assets!$S105,MAX(0,$F105-SUM($I105:AT105)))),IF($E105=1,$F105-$I105,$H105)*INDEX(Rates!$C$2:$AP$60,MATCH($B105,Rates!$A$2:$A$60,0),39)))</f>
      </c>
      <c r="AV105" s="2">
        <f>IF($B105="",0,IF($D105=1,IF(40&lt;=$C105,MIN(IF($E105=1,$F105-$I105,$H105)*INDEX(Rates!$C$2:$AP$60,MATCH($B105,Rates!$A$2:$A$60,0),40),Limits!$B$9*Assets!$S105),MIN(Limits!$B$9*Assets!$S105,MAX(0,$F105-SUM($I105:AU105)))),IF($E105=1,$F105-$I105,$H105)*INDEX(Rates!$C$2:$AP$60,MATCH($B105,Rates!$A$2:$A$60,0),40)))</f>
      </c>
    </row>
    <row r="106" spans="1:48" x14ac:dyDescent="0.25">
      <c r="A106">
        <f>IF(Assets!A106="","",Assets!A106)</f>
      </c>
      <c r="B106">
        <f>Assets!AD106</f>
      </c>
      <c r="C106">
        <f>IF(B106="",0,INDEX(Rates!$B$2:$B$60,MATCH(B106,Rates!$A$2:$A$60,0)))</f>
      </c>
      <c r="D106">
        <f>Assets!X106</f>
      </c>
      <c r="E106">
        <f>IF(AND(D106=1,Assets!J106=1,Assets!K106=0),1,0)</f>
      </c>
      <c r="F106">
        <f>Assets!T106</f>
      </c>
      <c r="G106">
        <f>Assets!AF106+Assets!L106</f>
      </c>
      <c r="H106">
        <f>Assets!M106</f>
      </c>
      <c r="I106" s="2">
        <f>IF($B106="",0,IF($D106=1,IF(1&lt;=$C106,MIN($G106+$H106*INDEX(Rates!$C$2:$AP$60,MATCH($B106,Rates!$A$2:$A$60,0),1),Assets!$Z106),MIN($G106+$H106*INDEX(Rates!$C$2:$AP$60,MATCH($B106,Rates!$A$2:$A$60,0),1),Assets!$Z106)),$G106+$H106*INDEX(Rates!$C$2:$AP$60,MATCH($B106,Rates!$A$2:$A$60,0),1)))</f>
      </c>
      <c r="J106" s="2">
        <f>IF($B106="",0,IF($D106=1,IF(2&lt;=$C106,MIN(IF($E106=1,$F106-$I106,$H106)*INDEX(Rates!$C$2:$AP$60,MATCH($B106,Rates!$A$2:$A$60,0),2),Limits!$B$7*Assets!$S106),MIN(Limits!$B$9*Assets!$S106,MAX(0,$F106-SUM($I106:I106)))),IF($E106=1,$F106-$I106,$H106)*INDEX(Rates!$C$2:$AP$60,MATCH($B106,Rates!$A$2:$A$60,0),2)))</f>
      </c>
      <c r="K106" s="2">
        <f>IF($B106="",0,IF($D106=1,IF(3&lt;=$C106,MIN(IF($E106=1,$F106-$I106,$H106)*INDEX(Rates!$C$2:$AP$60,MATCH($B106,Rates!$A$2:$A$60,0),3),Limits!$B$8*Assets!$S106),MIN(Limits!$B$9*Assets!$S106,MAX(0,$F106-SUM($I106:J106)))),IF($E106=1,$F106-$I106,$H106)*INDEX(Rates!$C$2:$AP$60,MATCH($B106,Rates!$A$2:$A$60,0),3)))</f>
      </c>
      <c r="L106" s="2">
        <f>IF($B106="",0,IF($D106=1,IF(4&lt;=$C106,MIN(IF($E106=1,$F106-$I106,$H106)*INDEX(Rates!$C$2:$AP$60,MATCH($B106,Rates!$A$2:$A$60,0),4),Limits!$B$9*Assets!$S106),MIN(Limits!$B$9*Assets!$S106,MAX(0,$F106-SUM($I106:K106)))),IF($E106=1,$F106-$I106,$H106)*INDEX(Rates!$C$2:$AP$60,MATCH($B106,Rates!$A$2:$A$60,0),4)))</f>
      </c>
      <c r="M106" s="2">
        <f>IF($B106="",0,IF($D106=1,IF(5&lt;=$C106,MIN(IF($E106=1,$F106-$I106,$H106)*INDEX(Rates!$C$2:$AP$60,MATCH($B106,Rates!$A$2:$A$60,0),5),Limits!$B$9*Assets!$S106),MIN(Limits!$B$9*Assets!$S106,MAX(0,$F106-SUM($I106:L106)))),IF($E106=1,$F106-$I106,$H106)*INDEX(Rates!$C$2:$AP$60,MATCH($B106,Rates!$A$2:$A$60,0),5)))</f>
      </c>
      <c r="N106" s="2">
        <f>IF($B106="",0,IF($D106=1,IF(6&lt;=$C106,MIN(IF($E106=1,$F106-$I106,$H106)*INDEX(Rates!$C$2:$AP$60,MATCH($B106,Rates!$A$2:$A$60,0),6),Limits!$B$9*Assets!$S106),MIN(Limits!$B$9*Assets!$S106,MAX(0,$F106-SUM($I106:M106)))),IF($E106=1,$F106-$I106,$H106)*INDEX(Rates!$C$2:$AP$60,MATCH($B106,Rates!$A$2:$A$60,0),6)))</f>
      </c>
      <c r="O106" s="2">
        <f>IF($B106="",0,IF($D106=1,IF(7&lt;=$C106,MIN(IF($E106=1,$F106-$I106,$H106)*INDEX(Rates!$C$2:$AP$60,MATCH($B106,Rates!$A$2:$A$60,0),7),Limits!$B$9*Assets!$S106),MIN(Limits!$B$9*Assets!$S106,MAX(0,$F106-SUM($I106:N106)))),IF($E106=1,$F106-$I106,$H106)*INDEX(Rates!$C$2:$AP$60,MATCH($B106,Rates!$A$2:$A$60,0),7)))</f>
      </c>
      <c r="P106" s="2">
        <f>IF($B106="",0,IF($D106=1,IF(8&lt;=$C106,MIN(IF($E106=1,$F106-$I106,$H106)*INDEX(Rates!$C$2:$AP$60,MATCH($B106,Rates!$A$2:$A$60,0),8),Limits!$B$9*Assets!$S106),MIN(Limits!$B$9*Assets!$S106,MAX(0,$F106-SUM($I106:O106)))),IF($E106=1,$F106-$I106,$H106)*INDEX(Rates!$C$2:$AP$60,MATCH($B106,Rates!$A$2:$A$60,0),8)))</f>
      </c>
      <c r="Q106" s="2">
        <f>IF($B106="",0,IF($D106=1,IF(9&lt;=$C106,MIN(IF($E106=1,$F106-$I106,$H106)*INDEX(Rates!$C$2:$AP$60,MATCH($B106,Rates!$A$2:$A$60,0),9),Limits!$B$9*Assets!$S106),MIN(Limits!$B$9*Assets!$S106,MAX(0,$F106-SUM($I106:P106)))),IF($E106=1,$F106-$I106,$H106)*INDEX(Rates!$C$2:$AP$60,MATCH($B106,Rates!$A$2:$A$60,0),9)))</f>
      </c>
      <c r="R106" s="2">
        <f>IF($B106="",0,IF($D106=1,IF(10&lt;=$C106,MIN(IF($E106=1,$F106-$I106,$H106)*INDEX(Rates!$C$2:$AP$60,MATCH($B106,Rates!$A$2:$A$60,0),10),Limits!$B$9*Assets!$S106),MIN(Limits!$B$9*Assets!$S106,MAX(0,$F106-SUM($I106:Q106)))),IF($E106=1,$F106-$I106,$H106)*INDEX(Rates!$C$2:$AP$60,MATCH($B106,Rates!$A$2:$A$60,0),10)))</f>
      </c>
      <c r="S106" s="2">
        <f>IF($B106="",0,IF($D106=1,IF(11&lt;=$C106,MIN(IF($E106=1,$F106-$I106,$H106)*INDEX(Rates!$C$2:$AP$60,MATCH($B106,Rates!$A$2:$A$60,0),11),Limits!$B$9*Assets!$S106),MIN(Limits!$B$9*Assets!$S106,MAX(0,$F106-SUM($I106:R106)))),IF($E106=1,$F106-$I106,$H106)*INDEX(Rates!$C$2:$AP$60,MATCH($B106,Rates!$A$2:$A$60,0),11)))</f>
      </c>
      <c r="T106" s="2">
        <f>IF($B106="",0,IF($D106=1,IF(12&lt;=$C106,MIN(IF($E106=1,$F106-$I106,$H106)*INDEX(Rates!$C$2:$AP$60,MATCH($B106,Rates!$A$2:$A$60,0),12),Limits!$B$9*Assets!$S106),MIN(Limits!$B$9*Assets!$S106,MAX(0,$F106-SUM($I106:S106)))),IF($E106=1,$F106-$I106,$H106)*INDEX(Rates!$C$2:$AP$60,MATCH($B106,Rates!$A$2:$A$60,0),12)))</f>
      </c>
      <c r="U106" s="2">
        <f>IF($B106="",0,IF($D106=1,IF(13&lt;=$C106,MIN(IF($E106=1,$F106-$I106,$H106)*INDEX(Rates!$C$2:$AP$60,MATCH($B106,Rates!$A$2:$A$60,0),13),Limits!$B$9*Assets!$S106),MIN(Limits!$B$9*Assets!$S106,MAX(0,$F106-SUM($I106:T106)))),IF($E106=1,$F106-$I106,$H106)*INDEX(Rates!$C$2:$AP$60,MATCH($B106,Rates!$A$2:$A$60,0),13)))</f>
      </c>
      <c r="V106" s="2">
        <f>IF($B106="",0,IF($D106=1,IF(14&lt;=$C106,MIN(IF($E106=1,$F106-$I106,$H106)*INDEX(Rates!$C$2:$AP$60,MATCH($B106,Rates!$A$2:$A$60,0),14),Limits!$B$9*Assets!$S106),MIN(Limits!$B$9*Assets!$S106,MAX(0,$F106-SUM($I106:U106)))),IF($E106=1,$F106-$I106,$H106)*INDEX(Rates!$C$2:$AP$60,MATCH($B106,Rates!$A$2:$A$60,0),14)))</f>
      </c>
      <c r="W106" s="2">
        <f>IF($B106="",0,IF($D106=1,IF(15&lt;=$C106,MIN(IF($E106=1,$F106-$I106,$H106)*INDEX(Rates!$C$2:$AP$60,MATCH($B106,Rates!$A$2:$A$60,0),15),Limits!$B$9*Assets!$S106),MIN(Limits!$B$9*Assets!$S106,MAX(0,$F106-SUM($I106:V106)))),IF($E106=1,$F106-$I106,$H106)*INDEX(Rates!$C$2:$AP$60,MATCH($B106,Rates!$A$2:$A$60,0),15)))</f>
      </c>
      <c r="X106" s="2">
        <f>IF($B106="",0,IF($D106=1,IF(16&lt;=$C106,MIN(IF($E106=1,$F106-$I106,$H106)*INDEX(Rates!$C$2:$AP$60,MATCH($B106,Rates!$A$2:$A$60,0),16),Limits!$B$9*Assets!$S106),MIN(Limits!$B$9*Assets!$S106,MAX(0,$F106-SUM($I106:W106)))),IF($E106=1,$F106-$I106,$H106)*INDEX(Rates!$C$2:$AP$60,MATCH($B106,Rates!$A$2:$A$60,0),16)))</f>
      </c>
      <c r="Y106" s="2">
        <f>IF($B106="",0,IF($D106=1,IF(17&lt;=$C106,MIN(IF($E106=1,$F106-$I106,$H106)*INDEX(Rates!$C$2:$AP$60,MATCH($B106,Rates!$A$2:$A$60,0),17),Limits!$B$9*Assets!$S106),MIN(Limits!$B$9*Assets!$S106,MAX(0,$F106-SUM($I106:X106)))),IF($E106=1,$F106-$I106,$H106)*INDEX(Rates!$C$2:$AP$60,MATCH($B106,Rates!$A$2:$A$60,0),17)))</f>
      </c>
      <c r="Z106" s="2">
        <f>IF($B106="",0,IF($D106=1,IF(18&lt;=$C106,MIN(IF($E106=1,$F106-$I106,$H106)*INDEX(Rates!$C$2:$AP$60,MATCH($B106,Rates!$A$2:$A$60,0),18),Limits!$B$9*Assets!$S106),MIN(Limits!$B$9*Assets!$S106,MAX(0,$F106-SUM($I106:Y106)))),IF($E106=1,$F106-$I106,$H106)*INDEX(Rates!$C$2:$AP$60,MATCH($B106,Rates!$A$2:$A$60,0),18)))</f>
      </c>
      <c r="AA106" s="2">
        <f>IF($B106="",0,IF($D106=1,IF(19&lt;=$C106,MIN(IF($E106=1,$F106-$I106,$H106)*INDEX(Rates!$C$2:$AP$60,MATCH($B106,Rates!$A$2:$A$60,0),19),Limits!$B$9*Assets!$S106),MIN(Limits!$B$9*Assets!$S106,MAX(0,$F106-SUM($I106:Z106)))),IF($E106=1,$F106-$I106,$H106)*INDEX(Rates!$C$2:$AP$60,MATCH($B106,Rates!$A$2:$A$60,0),19)))</f>
      </c>
      <c r="AB106" s="2">
        <f>IF($B106="",0,IF($D106=1,IF(20&lt;=$C106,MIN(IF($E106=1,$F106-$I106,$H106)*INDEX(Rates!$C$2:$AP$60,MATCH($B106,Rates!$A$2:$A$60,0),20),Limits!$B$9*Assets!$S106),MIN(Limits!$B$9*Assets!$S106,MAX(0,$F106-SUM($I106:AA106)))),IF($E106=1,$F106-$I106,$H106)*INDEX(Rates!$C$2:$AP$60,MATCH($B106,Rates!$A$2:$A$60,0),20)))</f>
      </c>
      <c r="AC106" s="2">
        <f>IF($B106="",0,IF($D106=1,IF(21&lt;=$C106,MIN(IF($E106=1,$F106-$I106,$H106)*INDEX(Rates!$C$2:$AP$60,MATCH($B106,Rates!$A$2:$A$60,0),21),Limits!$B$9*Assets!$S106),MIN(Limits!$B$9*Assets!$S106,MAX(0,$F106-SUM($I106:AB106)))),IF($E106=1,$F106-$I106,$H106)*INDEX(Rates!$C$2:$AP$60,MATCH($B106,Rates!$A$2:$A$60,0),21)))</f>
      </c>
      <c r="AD106" s="2">
        <f>IF($B106="",0,IF($D106=1,IF(22&lt;=$C106,MIN(IF($E106=1,$F106-$I106,$H106)*INDEX(Rates!$C$2:$AP$60,MATCH($B106,Rates!$A$2:$A$60,0),22),Limits!$B$9*Assets!$S106),MIN(Limits!$B$9*Assets!$S106,MAX(0,$F106-SUM($I106:AC106)))),IF($E106=1,$F106-$I106,$H106)*INDEX(Rates!$C$2:$AP$60,MATCH($B106,Rates!$A$2:$A$60,0),22)))</f>
      </c>
      <c r="AE106" s="2">
        <f>IF($B106="",0,IF($D106=1,IF(23&lt;=$C106,MIN(IF($E106=1,$F106-$I106,$H106)*INDEX(Rates!$C$2:$AP$60,MATCH($B106,Rates!$A$2:$A$60,0),23),Limits!$B$9*Assets!$S106),MIN(Limits!$B$9*Assets!$S106,MAX(0,$F106-SUM($I106:AD106)))),IF($E106=1,$F106-$I106,$H106)*INDEX(Rates!$C$2:$AP$60,MATCH($B106,Rates!$A$2:$A$60,0),23)))</f>
      </c>
      <c r="AF106" s="2">
        <f>IF($B106="",0,IF($D106=1,IF(24&lt;=$C106,MIN(IF($E106=1,$F106-$I106,$H106)*INDEX(Rates!$C$2:$AP$60,MATCH($B106,Rates!$A$2:$A$60,0),24),Limits!$B$9*Assets!$S106),MIN(Limits!$B$9*Assets!$S106,MAX(0,$F106-SUM($I106:AE106)))),IF($E106=1,$F106-$I106,$H106)*INDEX(Rates!$C$2:$AP$60,MATCH($B106,Rates!$A$2:$A$60,0),24)))</f>
      </c>
      <c r="AG106" s="2">
        <f>IF($B106="",0,IF($D106=1,IF(25&lt;=$C106,MIN(IF($E106=1,$F106-$I106,$H106)*INDEX(Rates!$C$2:$AP$60,MATCH($B106,Rates!$A$2:$A$60,0),25),Limits!$B$9*Assets!$S106),MIN(Limits!$B$9*Assets!$S106,MAX(0,$F106-SUM($I106:AF106)))),IF($E106=1,$F106-$I106,$H106)*INDEX(Rates!$C$2:$AP$60,MATCH($B106,Rates!$A$2:$A$60,0),25)))</f>
      </c>
      <c r="AH106" s="2">
        <f>IF($B106="",0,IF($D106=1,IF(26&lt;=$C106,MIN(IF($E106=1,$F106-$I106,$H106)*INDEX(Rates!$C$2:$AP$60,MATCH($B106,Rates!$A$2:$A$60,0),26),Limits!$B$9*Assets!$S106),MIN(Limits!$B$9*Assets!$S106,MAX(0,$F106-SUM($I106:AG106)))),IF($E106=1,$F106-$I106,$H106)*INDEX(Rates!$C$2:$AP$60,MATCH($B106,Rates!$A$2:$A$60,0),26)))</f>
      </c>
      <c r="AI106" s="2">
        <f>IF($B106="",0,IF($D106=1,IF(27&lt;=$C106,MIN(IF($E106=1,$F106-$I106,$H106)*INDEX(Rates!$C$2:$AP$60,MATCH($B106,Rates!$A$2:$A$60,0),27),Limits!$B$9*Assets!$S106),MIN(Limits!$B$9*Assets!$S106,MAX(0,$F106-SUM($I106:AH106)))),IF($E106=1,$F106-$I106,$H106)*INDEX(Rates!$C$2:$AP$60,MATCH($B106,Rates!$A$2:$A$60,0),27)))</f>
      </c>
      <c r="AJ106" s="2">
        <f>IF($B106="",0,IF($D106=1,IF(28&lt;=$C106,MIN(IF($E106=1,$F106-$I106,$H106)*INDEX(Rates!$C$2:$AP$60,MATCH($B106,Rates!$A$2:$A$60,0),28),Limits!$B$9*Assets!$S106),MIN(Limits!$B$9*Assets!$S106,MAX(0,$F106-SUM($I106:AI106)))),IF($E106=1,$F106-$I106,$H106)*INDEX(Rates!$C$2:$AP$60,MATCH($B106,Rates!$A$2:$A$60,0),28)))</f>
      </c>
      <c r="AK106" s="2">
        <f>IF($B106="",0,IF($D106=1,IF(29&lt;=$C106,MIN(IF($E106=1,$F106-$I106,$H106)*INDEX(Rates!$C$2:$AP$60,MATCH($B106,Rates!$A$2:$A$60,0),29),Limits!$B$9*Assets!$S106),MIN(Limits!$B$9*Assets!$S106,MAX(0,$F106-SUM($I106:AJ106)))),IF($E106=1,$F106-$I106,$H106)*INDEX(Rates!$C$2:$AP$60,MATCH($B106,Rates!$A$2:$A$60,0),29)))</f>
      </c>
      <c r="AL106" s="2">
        <f>IF($B106="",0,IF($D106=1,IF(30&lt;=$C106,MIN(IF($E106=1,$F106-$I106,$H106)*INDEX(Rates!$C$2:$AP$60,MATCH($B106,Rates!$A$2:$A$60,0),30),Limits!$B$9*Assets!$S106),MIN(Limits!$B$9*Assets!$S106,MAX(0,$F106-SUM($I106:AK106)))),IF($E106=1,$F106-$I106,$H106)*INDEX(Rates!$C$2:$AP$60,MATCH($B106,Rates!$A$2:$A$60,0),30)))</f>
      </c>
      <c r="AM106" s="2">
        <f>IF($B106="",0,IF($D106=1,IF(31&lt;=$C106,MIN(IF($E106=1,$F106-$I106,$H106)*INDEX(Rates!$C$2:$AP$60,MATCH($B106,Rates!$A$2:$A$60,0),31),Limits!$B$9*Assets!$S106),MIN(Limits!$B$9*Assets!$S106,MAX(0,$F106-SUM($I106:AL106)))),IF($E106=1,$F106-$I106,$H106)*INDEX(Rates!$C$2:$AP$60,MATCH($B106,Rates!$A$2:$A$60,0),31)))</f>
      </c>
      <c r="AN106" s="2">
        <f>IF($B106="",0,IF($D106=1,IF(32&lt;=$C106,MIN(IF($E106=1,$F106-$I106,$H106)*INDEX(Rates!$C$2:$AP$60,MATCH($B106,Rates!$A$2:$A$60,0),32),Limits!$B$9*Assets!$S106),MIN(Limits!$B$9*Assets!$S106,MAX(0,$F106-SUM($I106:AM106)))),IF($E106=1,$F106-$I106,$H106)*INDEX(Rates!$C$2:$AP$60,MATCH($B106,Rates!$A$2:$A$60,0),32)))</f>
      </c>
      <c r="AO106" s="2">
        <f>IF($B106="",0,IF($D106=1,IF(33&lt;=$C106,MIN(IF($E106=1,$F106-$I106,$H106)*INDEX(Rates!$C$2:$AP$60,MATCH($B106,Rates!$A$2:$A$60,0),33),Limits!$B$9*Assets!$S106),MIN(Limits!$B$9*Assets!$S106,MAX(0,$F106-SUM($I106:AN106)))),IF($E106=1,$F106-$I106,$H106)*INDEX(Rates!$C$2:$AP$60,MATCH($B106,Rates!$A$2:$A$60,0),33)))</f>
      </c>
      <c r="AP106" s="2">
        <f>IF($B106="",0,IF($D106=1,IF(34&lt;=$C106,MIN(IF($E106=1,$F106-$I106,$H106)*INDEX(Rates!$C$2:$AP$60,MATCH($B106,Rates!$A$2:$A$60,0),34),Limits!$B$9*Assets!$S106),MIN(Limits!$B$9*Assets!$S106,MAX(0,$F106-SUM($I106:AO106)))),IF($E106=1,$F106-$I106,$H106)*INDEX(Rates!$C$2:$AP$60,MATCH($B106,Rates!$A$2:$A$60,0),34)))</f>
      </c>
      <c r="AQ106" s="2">
        <f>IF($B106="",0,IF($D106=1,IF(35&lt;=$C106,MIN(IF($E106=1,$F106-$I106,$H106)*INDEX(Rates!$C$2:$AP$60,MATCH($B106,Rates!$A$2:$A$60,0),35),Limits!$B$9*Assets!$S106),MIN(Limits!$B$9*Assets!$S106,MAX(0,$F106-SUM($I106:AP106)))),IF($E106=1,$F106-$I106,$H106)*INDEX(Rates!$C$2:$AP$60,MATCH($B106,Rates!$A$2:$A$60,0),35)))</f>
      </c>
      <c r="AR106" s="2">
        <f>IF($B106="",0,IF($D106=1,IF(36&lt;=$C106,MIN(IF($E106=1,$F106-$I106,$H106)*INDEX(Rates!$C$2:$AP$60,MATCH($B106,Rates!$A$2:$A$60,0),36),Limits!$B$9*Assets!$S106),MIN(Limits!$B$9*Assets!$S106,MAX(0,$F106-SUM($I106:AQ106)))),IF($E106=1,$F106-$I106,$H106)*INDEX(Rates!$C$2:$AP$60,MATCH($B106,Rates!$A$2:$A$60,0),36)))</f>
      </c>
      <c r="AS106" s="2">
        <f>IF($B106="",0,IF($D106=1,IF(37&lt;=$C106,MIN(IF($E106=1,$F106-$I106,$H106)*INDEX(Rates!$C$2:$AP$60,MATCH($B106,Rates!$A$2:$A$60,0),37),Limits!$B$9*Assets!$S106),MIN(Limits!$B$9*Assets!$S106,MAX(0,$F106-SUM($I106:AR106)))),IF($E106=1,$F106-$I106,$H106)*INDEX(Rates!$C$2:$AP$60,MATCH($B106,Rates!$A$2:$A$60,0),37)))</f>
      </c>
      <c r="AT106" s="2">
        <f>IF($B106="",0,IF($D106=1,IF(38&lt;=$C106,MIN(IF($E106=1,$F106-$I106,$H106)*INDEX(Rates!$C$2:$AP$60,MATCH($B106,Rates!$A$2:$A$60,0),38),Limits!$B$9*Assets!$S106),MIN(Limits!$B$9*Assets!$S106,MAX(0,$F106-SUM($I106:AS106)))),IF($E106=1,$F106-$I106,$H106)*INDEX(Rates!$C$2:$AP$60,MATCH($B106,Rates!$A$2:$A$60,0),38)))</f>
      </c>
      <c r="AU106" s="2">
        <f>IF($B106="",0,IF($D106=1,IF(39&lt;=$C106,MIN(IF($E106=1,$F106-$I106,$H106)*INDEX(Rates!$C$2:$AP$60,MATCH($B106,Rates!$A$2:$A$60,0),39),Limits!$B$9*Assets!$S106),MIN(Limits!$B$9*Assets!$S106,MAX(0,$F106-SUM($I106:AT106)))),IF($E106=1,$F106-$I106,$H106)*INDEX(Rates!$C$2:$AP$60,MATCH($B106,Rates!$A$2:$A$60,0),39)))</f>
      </c>
      <c r="AV106" s="2">
        <f>IF($B106="",0,IF($D106=1,IF(40&lt;=$C106,MIN(IF($E106=1,$F106-$I106,$H106)*INDEX(Rates!$C$2:$AP$60,MATCH($B106,Rates!$A$2:$A$60,0),40),Limits!$B$9*Assets!$S106),MIN(Limits!$B$9*Assets!$S106,MAX(0,$F106-SUM($I106:AU106)))),IF($E106=1,$F106-$I106,$H106)*INDEX(Rates!$C$2:$AP$60,MATCH($B106,Rates!$A$2:$A$60,0),40)))</f>
      </c>
    </row>
    <row r="107" spans="1:48" x14ac:dyDescent="0.25">
      <c r="A107">
        <f>IF(Assets!A107="","",Assets!A107)</f>
      </c>
      <c r="B107">
        <f>Assets!AD107</f>
      </c>
      <c r="C107">
        <f>IF(B107="",0,INDEX(Rates!$B$2:$B$60,MATCH(B107,Rates!$A$2:$A$60,0)))</f>
      </c>
      <c r="D107">
        <f>Assets!X107</f>
      </c>
      <c r="E107">
        <f>IF(AND(D107=1,Assets!J107=1,Assets!K107=0),1,0)</f>
      </c>
      <c r="F107">
        <f>Assets!T107</f>
      </c>
      <c r="G107">
        <f>Assets!AF107+Assets!L107</f>
      </c>
      <c r="H107">
        <f>Assets!M107</f>
      </c>
      <c r="I107" s="2">
        <f>IF($B107="",0,IF($D107=1,IF(1&lt;=$C107,MIN($G107+$H107*INDEX(Rates!$C$2:$AP$60,MATCH($B107,Rates!$A$2:$A$60,0),1),Assets!$Z107),MIN($G107+$H107*INDEX(Rates!$C$2:$AP$60,MATCH($B107,Rates!$A$2:$A$60,0),1),Assets!$Z107)),$G107+$H107*INDEX(Rates!$C$2:$AP$60,MATCH($B107,Rates!$A$2:$A$60,0),1)))</f>
      </c>
      <c r="J107" s="2">
        <f>IF($B107="",0,IF($D107=1,IF(2&lt;=$C107,MIN(IF($E107=1,$F107-$I107,$H107)*INDEX(Rates!$C$2:$AP$60,MATCH($B107,Rates!$A$2:$A$60,0),2),Limits!$B$7*Assets!$S107),MIN(Limits!$B$9*Assets!$S107,MAX(0,$F107-SUM($I107:I107)))),IF($E107=1,$F107-$I107,$H107)*INDEX(Rates!$C$2:$AP$60,MATCH($B107,Rates!$A$2:$A$60,0),2)))</f>
      </c>
      <c r="K107" s="2">
        <f>IF($B107="",0,IF($D107=1,IF(3&lt;=$C107,MIN(IF($E107=1,$F107-$I107,$H107)*INDEX(Rates!$C$2:$AP$60,MATCH($B107,Rates!$A$2:$A$60,0),3),Limits!$B$8*Assets!$S107),MIN(Limits!$B$9*Assets!$S107,MAX(0,$F107-SUM($I107:J107)))),IF($E107=1,$F107-$I107,$H107)*INDEX(Rates!$C$2:$AP$60,MATCH($B107,Rates!$A$2:$A$60,0),3)))</f>
      </c>
      <c r="L107" s="2">
        <f>IF($B107="",0,IF($D107=1,IF(4&lt;=$C107,MIN(IF($E107=1,$F107-$I107,$H107)*INDEX(Rates!$C$2:$AP$60,MATCH($B107,Rates!$A$2:$A$60,0),4),Limits!$B$9*Assets!$S107),MIN(Limits!$B$9*Assets!$S107,MAX(0,$F107-SUM($I107:K107)))),IF($E107=1,$F107-$I107,$H107)*INDEX(Rates!$C$2:$AP$60,MATCH($B107,Rates!$A$2:$A$60,0),4)))</f>
      </c>
      <c r="M107" s="2">
        <f>IF($B107="",0,IF($D107=1,IF(5&lt;=$C107,MIN(IF($E107=1,$F107-$I107,$H107)*INDEX(Rates!$C$2:$AP$60,MATCH($B107,Rates!$A$2:$A$60,0),5),Limits!$B$9*Assets!$S107),MIN(Limits!$B$9*Assets!$S107,MAX(0,$F107-SUM($I107:L107)))),IF($E107=1,$F107-$I107,$H107)*INDEX(Rates!$C$2:$AP$60,MATCH($B107,Rates!$A$2:$A$60,0),5)))</f>
      </c>
      <c r="N107" s="2">
        <f>IF($B107="",0,IF($D107=1,IF(6&lt;=$C107,MIN(IF($E107=1,$F107-$I107,$H107)*INDEX(Rates!$C$2:$AP$60,MATCH($B107,Rates!$A$2:$A$60,0),6),Limits!$B$9*Assets!$S107),MIN(Limits!$B$9*Assets!$S107,MAX(0,$F107-SUM($I107:M107)))),IF($E107=1,$F107-$I107,$H107)*INDEX(Rates!$C$2:$AP$60,MATCH($B107,Rates!$A$2:$A$60,0),6)))</f>
      </c>
      <c r="O107" s="2">
        <f>IF($B107="",0,IF($D107=1,IF(7&lt;=$C107,MIN(IF($E107=1,$F107-$I107,$H107)*INDEX(Rates!$C$2:$AP$60,MATCH($B107,Rates!$A$2:$A$60,0),7),Limits!$B$9*Assets!$S107),MIN(Limits!$B$9*Assets!$S107,MAX(0,$F107-SUM($I107:N107)))),IF($E107=1,$F107-$I107,$H107)*INDEX(Rates!$C$2:$AP$60,MATCH($B107,Rates!$A$2:$A$60,0),7)))</f>
      </c>
      <c r="P107" s="2">
        <f>IF($B107="",0,IF($D107=1,IF(8&lt;=$C107,MIN(IF($E107=1,$F107-$I107,$H107)*INDEX(Rates!$C$2:$AP$60,MATCH($B107,Rates!$A$2:$A$60,0),8),Limits!$B$9*Assets!$S107),MIN(Limits!$B$9*Assets!$S107,MAX(0,$F107-SUM($I107:O107)))),IF($E107=1,$F107-$I107,$H107)*INDEX(Rates!$C$2:$AP$60,MATCH($B107,Rates!$A$2:$A$60,0),8)))</f>
      </c>
      <c r="Q107" s="2">
        <f>IF($B107="",0,IF($D107=1,IF(9&lt;=$C107,MIN(IF($E107=1,$F107-$I107,$H107)*INDEX(Rates!$C$2:$AP$60,MATCH($B107,Rates!$A$2:$A$60,0),9),Limits!$B$9*Assets!$S107),MIN(Limits!$B$9*Assets!$S107,MAX(0,$F107-SUM($I107:P107)))),IF($E107=1,$F107-$I107,$H107)*INDEX(Rates!$C$2:$AP$60,MATCH($B107,Rates!$A$2:$A$60,0),9)))</f>
      </c>
      <c r="R107" s="2">
        <f>IF($B107="",0,IF($D107=1,IF(10&lt;=$C107,MIN(IF($E107=1,$F107-$I107,$H107)*INDEX(Rates!$C$2:$AP$60,MATCH($B107,Rates!$A$2:$A$60,0),10),Limits!$B$9*Assets!$S107),MIN(Limits!$B$9*Assets!$S107,MAX(0,$F107-SUM($I107:Q107)))),IF($E107=1,$F107-$I107,$H107)*INDEX(Rates!$C$2:$AP$60,MATCH($B107,Rates!$A$2:$A$60,0),10)))</f>
      </c>
      <c r="S107" s="2">
        <f>IF($B107="",0,IF($D107=1,IF(11&lt;=$C107,MIN(IF($E107=1,$F107-$I107,$H107)*INDEX(Rates!$C$2:$AP$60,MATCH($B107,Rates!$A$2:$A$60,0),11),Limits!$B$9*Assets!$S107),MIN(Limits!$B$9*Assets!$S107,MAX(0,$F107-SUM($I107:R107)))),IF($E107=1,$F107-$I107,$H107)*INDEX(Rates!$C$2:$AP$60,MATCH($B107,Rates!$A$2:$A$60,0),11)))</f>
      </c>
      <c r="T107" s="2">
        <f>IF($B107="",0,IF($D107=1,IF(12&lt;=$C107,MIN(IF($E107=1,$F107-$I107,$H107)*INDEX(Rates!$C$2:$AP$60,MATCH($B107,Rates!$A$2:$A$60,0),12),Limits!$B$9*Assets!$S107),MIN(Limits!$B$9*Assets!$S107,MAX(0,$F107-SUM($I107:S107)))),IF($E107=1,$F107-$I107,$H107)*INDEX(Rates!$C$2:$AP$60,MATCH($B107,Rates!$A$2:$A$60,0),12)))</f>
      </c>
      <c r="U107" s="2">
        <f>IF($B107="",0,IF($D107=1,IF(13&lt;=$C107,MIN(IF($E107=1,$F107-$I107,$H107)*INDEX(Rates!$C$2:$AP$60,MATCH($B107,Rates!$A$2:$A$60,0),13),Limits!$B$9*Assets!$S107),MIN(Limits!$B$9*Assets!$S107,MAX(0,$F107-SUM($I107:T107)))),IF($E107=1,$F107-$I107,$H107)*INDEX(Rates!$C$2:$AP$60,MATCH($B107,Rates!$A$2:$A$60,0),13)))</f>
      </c>
      <c r="V107" s="2">
        <f>IF($B107="",0,IF($D107=1,IF(14&lt;=$C107,MIN(IF($E107=1,$F107-$I107,$H107)*INDEX(Rates!$C$2:$AP$60,MATCH($B107,Rates!$A$2:$A$60,0),14),Limits!$B$9*Assets!$S107),MIN(Limits!$B$9*Assets!$S107,MAX(0,$F107-SUM($I107:U107)))),IF($E107=1,$F107-$I107,$H107)*INDEX(Rates!$C$2:$AP$60,MATCH($B107,Rates!$A$2:$A$60,0),14)))</f>
      </c>
      <c r="W107" s="2">
        <f>IF($B107="",0,IF($D107=1,IF(15&lt;=$C107,MIN(IF($E107=1,$F107-$I107,$H107)*INDEX(Rates!$C$2:$AP$60,MATCH($B107,Rates!$A$2:$A$60,0),15),Limits!$B$9*Assets!$S107),MIN(Limits!$B$9*Assets!$S107,MAX(0,$F107-SUM($I107:V107)))),IF($E107=1,$F107-$I107,$H107)*INDEX(Rates!$C$2:$AP$60,MATCH($B107,Rates!$A$2:$A$60,0),15)))</f>
      </c>
      <c r="X107" s="2">
        <f>IF($B107="",0,IF($D107=1,IF(16&lt;=$C107,MIN(IF($E107=1,$F107-$I107,$H107)*INDEX(Rates!$C$2:$AP$60,MATCH($B107,Rates!$A$2:$A$60,0),16),Limits!$B$9*Assets!$S107),MIN(Limits!$B$9*Assets!$S107,MAX(0,$F107-SUM($I107:W107)))),IF($E107=1,$F107-$I107,$H107)*INDEX(Rates!$C$2:$AP$60,MATCH($B107,Rates!$A$2:$A$60,0),16)))</f>
      </c>
      <c r="Y107" s="2">
        <f>IF($B107="",0,IF($D107=1,IF(17&lt;=$C107,MIN(IF($E107=1,$F107-$I107,$H107)*INDEX(Rates!$C$2:$AP$60,MATCH($B107,Rates!$A$2:$A$60,0),17),Limits!$B$9*Assets!$S107),MIN(Limits!$B$9*Assets!$S107,MAX(0,$F107-SUM($I107:X107)))),IF($E107=1,$F107-$I107,$H107)*INDEX(Rates!$C$2:$AP$60,MATCH($B107,Rates!$A$2:$A$60,0),17)))</f>
      </c>
      <c r="Z107" s="2">
        <f>IF($B107="",0,IF($D107=1,IF(18&lt;=$C107,MIN(IF($E107=1,$F107-$I107,$H107)*INDEX(Rates!$C$2:$AP$60,MATCH($B107,Rates!$A$2:$A$60,0),18),Limits!$B$9*Assets!$S107),MIN(Limits!$B$9*Assets!$S107,MAX(0,$F107-SUM($I107:Y107)))),IF($E107=1,$F107-$I107,$H107)*INDEX(Rates!$C$2:$AP$60,MATCH($B107,Rates!$A$2:$A$60,0),18)))</f>
      </c>
      <c r="AA107" s="2">
        <f>IF($B107="",0,IF($D107=1,IF(19&lt;=$C107,MIN(IF($E107=1,$F107-$I107,$H107)*INDEX(Rates!$C$2:$AP$60,MATCH($B107,Rates!$A$2:$A$60,0),19),Limits!$B$9*Assets!$S107),MIN(Limits!$B$9*Assets!$S107,MAX(0,$F107-SUM($I107:Z107)))),IF($E107=1,$F107-$I107,$H107)*INDEX(Rates!$C$2:$AP$60,MATCH($B107,Rates!$A$2:$A$60,0),19)))</f>
      </c>
      <c r="AB107" s="2">
        <f>IF($B107="",0,IF($D107=1,IF(20&lt;=$C107,MIN(IF($E107=1,$F107-$I107,$H107)*INDEX(Rates!$C$2:$AP$60,MATCH($B107,Rates!$A$2:$A$60,0),20),Limits!$B$9*Assets!$S107),MIN(Limits!$B$9*Assets!$S107,MAX(0,$F107-SUM($I107:AA107)))),IF($E107=1,$F107-$I107,$H107)*INDEX(Rates!$C$2:$AP$60,MATCH($B107,Rates!$A$2:$A$60,0),20)))</f>
      </c>
      <c r="AC107" s="2">
        <f>IF($B107="",0,IF($D107=1,IF(21&lt;=$C107,MIN(IF($E107=1,$F107-$I107,$H107)*INDEX(Rates!$C$2:$AP$60,MATCH($B107,Rates!$A$2:$A$60,0),21),Limits!$B$9*Assets!$S107),MIN(Limits!$B$9*Assets!$S107,MAX(0,$F107-SUM($I107:AB107)))),IF($E107=1,$F107-$I107,$H107)*INDEX(Rates!$C$2:$AP$60,MATCH($B107,Rates!$A$2:$A$60,0),21)))</f>
      </c>
      <c r="AD107" s="2">
        <f>IF($B107="",0,IF($D107=1,IF(22&lt;=$C107,MIN(IF($E107=1,$F107-$I107,$H107)*INDEX(Rates!$C$2:$AP$60,MATCH($B107,Rates!$A$2:$A$60,0),22),Limits!$B$9*Assets!$S107),MIN(Limits!$B$9*Assets!$S107,MAX(0,$F107-SUM($I107:AC107)))),IF($E107=1,$F107-$I107,$H107)*INDEX(Rates!$C$2:$AP$60,MATCH($B107,Rates!$A$2:$A$60,0),22)))</f>
      </c>
      <c r="AE107" s="2">
        <f>IF($B107="",0,IF($D107=1,IF(23&lt;=$C107,MIN(IF($E107=1,$F107-$I107,$H107)*INDEX(Rates!$C$2:$AP$60,MATCH($B107,Rates!$A$2:$A$60,0),23),Limits!$B$9*Assets!$S107),MIN(Limits!$B$9*Assets!$S107,MAX(0,$F107-SUM($I107:AD107)))),IF($E107=1,$F107-$I107,$H107)*INDEX(Rates!$C$2:$AP$60,MATCH($B107,Rates!$A$2:$A$60,0),23)))</f>
      </c>
      <c r="AF107" s="2">
        <f>IF($B107="",0,IF($D107=1,IF(24&lt;=$C107,MIN(IF($E107=1,$F107-$I107,$H107)*INDEX(Rates!$C$2:$AP$60,MATCH($B107,Rates!$A$2:$A$60,0),24),Limits!$B$9*Assets!$S107),MIN(Limits!$B$9*Assets!$S107,MAX(0,$F107-SUM($I107:AE107)))),IF($E107=1,$F107-$I107,$H107)*INDEX(Rates!$C$2:$AP$60,MATCH($B107,Rates!$A$2:$A$60,0),24)))</f>
      </c>
      <c r="AG107" s="2">
        <f>IF($B107="",0,IF($D107=1,IF(25&lt;=$C107,MIN(IF($E107=1,$F107-$I107,$H107)*INDEX(Rates!$C$2:$AP$60,MATCH($B107,Rates!$A$2:$A$60,0),25),Limits!$B$9*Assets!$S107),MIN(Limits!$B$9*Assets!$S107,MAX(0,$F107-SUM($I107:AF107)))),IF($E107=1,$F107-$I107,$H107)*INDEX(Rates!$C$2:$AP$60,MATCH($B107,Rates!$A$2:$A$60,0),25)))</f>
      </c>
      <c r="AH107" s="2">
        <f>IF($B107="",0,IF($D107=1,IF(26&lt;=$C107,MIN(IF($E107=1,$F107-$I107,$H107)*INDEX(Rates!$C$2:$AP$60,MATCH($B107,Rates!$A$2:$A$60,0),26),Limits!$B$9*Assets!$S107),MIN(Limits!$B$9*Assets!$S107,MAX(0,$F107-SUM($I107:AG107)))),IF($E107=1,$F107-$I107,$H107)*INDEX(Rates!$C$2:$AP$60,MATCH($B107,Rates!$A$2:$A$60,0),26)))</f>
      </c>
      <c r="AI107" s="2">
        <f>IF($B107="",0,IF($D107=1,IF(27&lt;=$C107,MIN(IF($E107=1,$F107-$I107,$H107)*INDEX(Rates!$C$2:$AP$60,MATCH($B107,Rates!$A$2:$A$60,0),27),Limits!$B$9*Assets!$S107),MIN(Limits!$B$9*Assets!$S107,MAX(0,$F107-SUM($I107:AH107)))),IF($E107=1,$F107-$I107,$H107)*INDEX(Rates!$C$2:$AP$60,MATCH($B107,Rates!$A$2:$A$60,0),27)))</f>
      </c>
      <c r="AJ107" s="2">
        <f>IF($B107="",0,IF($D107=1,IF(28&lt;=$C107,MIN(IF($E107=1,$F107-$I107,$H107)*INDEX(Rates!$C$2:$AP$60,MATCH($B107,Rates!$A$2:$A$60,0),28),Limits!$B$9*Assets!$S107),MIN(Limits!$B$9*Assets!$S107,MAX(0,$F107-SUM($I107:AI107)))),IF($E107=1,$F107-$I107,$H107)*INDEX(Rates!$C$2:$AP$60,MATCH($B107,Rates!$A$2:$A$60,0),28)))</f>
      </c>
      <c r="AK107" s="2">
        <f>IF($B107="",0,IF($D107=1,IF(29&lt;=$C107,MIN(IF($E107=1,$F107-$I107,$H107)*INDEX(Rates!$C$2:$AP$60,MATCH($B107,Rates!$A$2:$A$60,0),29),Limits!$B$9*Assets!$S107),MIN(Limits!$B$9*Assets!$S107,MAX(0,$F107-SUM($I107:AJ107)))),IF($E107=1,$F107-$I107,$H107)*INDEX(Rates!$C$2:$AP$60,MATCH($B107,Rates!$A$2:$A$60,0),29)))</f>
      </c>
      <c r="AL107" s="2">
        <f>IF($B107="",0,IF($D107=1,IF(30&lt;=$C107,MIN(IF($E107=1,$F107-$I107,$H107)*INDEX(Rates!$C$2:$AP$60,MATCH($B107,Rates!$A$2:$A$60,0),30),Limits!$B$9*Assets!$S107),MIN(Limits!$B$9*Assets!$S107,MAX(0,$F107-SUM($I107:AK107)))),IF($E107=1,$F107-$I107,$H107)*INDEX(Rates!$C$2:$AP$60,MATCH($B107,Rates!$A$2:$A$60,0),30)))</f>
      </c>
      <c r="AM107" s="2">
        <f>IF($B107="",0,IF($D107=1,IF(31&lt;=$C107,MIN(IF($E107=1,$F107-$I107,$H107)*INDEX(Rates!$C$2:$AP$60,MATCH($B107,Rates!$A$2:$A$60,0),31),Limits!$B$9*Assets!$S107),MIN(Limits!$B$9*Assets!$S107,MAX(0,$F107-SUM($I107:AL107)))),IF($E107=1,$F107-$I107,$H107)*INDEX(Rates!$C$2:$AP$60,MATCH($B107,Rates!$A$2:$A$60,0),31)))</f>
      </c>
      <c r="AN107" s="2">
        <f>IF($B107="",0,IF($D107=1,IF(32&lt;=$C107,MIN(IF($E107=1,$F107-$I107,$H107)*INDEX(Rates!$C$2:$AP$60,MATCH($B107,Rates!$A$2:$A$60,0),32),Limits!$B$9*Assets!$S107),MIN(Limits!$B$9*Assets!$S107,MAX(0,$F107-SUM($I107:AM107)))),IF($E107=1,$F107-$I107,$H107)*INDEX(Rates!$C$2:$AP$60,MATCH($B107,Rates!$A$2:$A$60,0),32)))</f>
      </c>
      <c r="AO107" s="2">
        <f>IF($B107="",0,IF($D107=1,IF(33&lt;=$C107,MIN(IF($E107=1,$F107-$I107,$H107)*INDEX(Rates!$C$2:$AP$60,MATCH($B107,Rates!$A$2:$A$60,0),33),Limits!$B$9*Assets!$S107),MIN(Limits!$B$9*Assets!$S107,MAX(0,$F107-SUM($I107:AN107)))),IF($E107=1,$F107-$I107,$H107)*INDEX(Rates!$C$2:$AP$60,MATCH($B107,Rates!$A$2:$A$60,0),33)))</f>
      </c>
      <c r="AP107" s="2">
        <f>IF($B107="",0,IF($D107=1,IF(34&lt;=$C107,MIN(IF($E107=1,$F107-$I107,$H107)*INDEX(Rates!$C$2:$AP$60,MATCH($B107,Rates!$A$2:$A$60,0),34),Limits!$B$9*Assets!$S107),MIN(Limits!$B$9*Assets!$S107,MAX(0,$F107-SUM($I107:AO107)))),IF($E107=1,$F107-$I107,$H107)*INDEX(Rates!$C$2:$AP$60,MATCH($B107,Rates!$A$2:$A$60,0),34)))</f>
      </c>
      <c r="AQ107" s="2">
        <f>IF($B107="",0,IF($D107=1,IF(35&lt;=$C107,MIN(IF($E107=1,$F107-$I107,$H107)*INDEX(Rates!$C$2:$AP$60,MATCH($B107,Rates!$A$2:$A$60,0),35),Limits!$B$9*Assets!$S107),MIN(Limits!$B$9*Assets!$S107,MAX(0,$F107-SUM($I107:AP107)))),IF($E107=1,$F107-$I107,$H107)*INDEX(Rates!$C$2:$AP$60,MATCH($B107,Rates!$A$2:$A$60,0),35)))</f>
      </c>
      <c r="AR107" s="2">
        <f>IF($B107="",0,IF($D107=1,IF(36&lt;=$C107,MIN(IF($E107=1,$F107-$I107,$H107)*INDEX(Rates!$C$2:$AP$60,MATCH($B107,Rates!$A$2:$A$60,0),36),Limits!$B$9*Assets!$S107),MIN(Limits!$B$9*Assets!$S107,MAX(0,$F107-SUM($I107:AQ107)))),IF($E107=1,$F107-$I107,$H107)*INDEX(Rates!$C$2:$AP$60,MATCH($B107,Rates!$A$2:$A$60,0),36)))</f>
      </c>
      <c r="AS107" s="2">
        <f>IF($B107="",0,IF($D107=1,IF(37&lt;=$C107,MIN(IF($E107=1,$F107-$I107,$H107)*INDEX(Rates!$C$2:$AP$60,MATCH($B107,Rates!$A$2:$A$60,0),37),Limits!$B$9*Assets!$S107),MIN(Limits!$B$9*Assets!$S107,MAX(0,$F107-SUM($I107:AR107)))),IF($E107=1,$F107-$I107,$H107)*INDEX(Rates!$C$2:$AP$60,MATCH($B107,Rates!$A$2:$A$60,0),37)))</f>
      </c>
      <c r="AT107" s="2">
        <f>IF($B107="",0,IF($D107=1,IF(38&lt;=$C107,MIN(IF($E107=1,$F107-$I107,$H107)*INDEX(Rates!$C$2:$AP$60,MATCH($B107,Rates!$A$2:$A$60,0),38),Limits!$B$9*Assets!$S107),MIN(Limits!$B$9*Assets!$S107,MAX(0,$F107-SUM($I107:AS107)))),IF($E107=1,$F107-$I107,$H107)*INDEX(Rates!$C$2:$AP$60,MATCH($B107,Rates!$A$2:$A$60,0),38)))</f>
      </c>
      <c r="AU107" s="2">
        <f>IF($B107="",0,IF($D107=1,IF(39&lt;=$C107,MIN(IF($E107=1,$F107-$I107,$H107)*INDEX(Rates!$C$2:$AP$60,MATCH($B107,Rates!$A$2:$A$60,0),39),Limits!$B$9*Assets!$S107),MIN(Limits!$B$9*Assets!$S107,MAX(0,$F107-SUM($I107:AT107)))),IF($E107=1,$F107-$I107,$H107)*INDEX(Rates!$C$2:$AP$60,MATCH($B107,Rates!$A$2:$A$60,0),39)))</f>
      </c>
      <c r="AV107" s="2">
        <f>IF($B107="",0,IF($D107=1,IF(40&lt;=$C107,MIN(IF($E107=1,$F107-$I107,$H107)*INDEX(Rates!$C$2:$AP$60,MATCH($B107,Rates!$A$2:$A$60,0),40),Limits!$B$9*Assets!$S107),MIN(Limits!$B$9*Assets!$S107,MAX(0,$F107-SUM($I107:AU107)))),IF($E107=1,$F107-$I107,$H107)*INDEX(Rates!$C$2:$AP$60,MATCH($B107,Rates!$A$2:$A$60,0),40)))</f>
      </c>
    </row>
    <row r="108" spans="1:48" x14ac:dyDescent="0.25">
      <c r="A108">
        <f>IF(Assets!A108="","",Assets!A108)</f>
      </c>
      <c r="B108">
        <f>Assets!AD108</f>
      </c>
      <c r="C108">
        <f>IF(B108="",0,INDEX(Rates!$B$2:$B$60,MATCH(B108,Rates!$A$2:$A$60,0)))</f>
      </c>
      <c r="D108">
        <f>Assets!X108</f>
      </c>
      <c r="E108">
        <f>IF(AND(D108=1,Assets!J108=1,Assets!K108=0),1,0)</f>
      </c>
      <c r="F108">
        <f>Assets!T108</f>
      </c>
      <c r="G108">
        <f>Assets!AF108+Assets!L108</f>
      </c>
      <c r="H108">
        <f>Assets!M108</f>
      </c>
      <c r="I108" s="2">
        <f>IF($B108="",0,IF($D108=1,IF(1&lt;=$C108,MIN($G108+$H108*INDEX(Rates!$C$2:$AP$60,MATCH($B108,Rates!$A$2:$A$60,0),1),Assets!$Z108),MIN($G108+$H108*INDEX(Rates!$C$2:$AP$60,MATCH($B108,Rates!$A$2:$A$60,0),1),Assets!$Z108)),$G108+$H108*INDEX(Rates!$C$2:$AP$60,MATCH($B108,Rates!$A$2:$A$60,0),1)))</f>
      </c>
      <c r="J108" s="2">
        <f>IF($B108="",0,IF($D108=1,IF(2&lt;=$C108,MIN(IF($E108=1,$F108-$I108,$H108)*INDEX(Rates!$C$2:$AP$60,MATCH($B108,Rates!$A$2:$A$60,0),2),Limits!$B$7*Assets!$S108),MIN(Limits!$B$9*Assets!$S108,MAX(0,$F108-SUM($I108:I108)))),IF($E108=1,$F108-$I108,$H108)*INDEX(Rates!$C$2:$AP$60,MATCH($B108,Rates!$A$2:$A$60,0),2)))</f>
      </c>
      <c r="K108" s="2">
        <f>IF($B108="",0,IF($D108=1,IF(3&lt;=$C108,MIN(IF($E108=1,$F108-$I108,$H108)*INDEX(Rates!$C$2:$AP$60,MATCH($B108,Rates!$A$2:$A$60,0),3),Limits!$B$8*Assets!$S108),MIN(Limits!$B$9*Assets!$S108,MAX(0,$F108-SUM($I108:J108)))),IF($E108=1,$F108-$I108,$H108)*INDEX(Rates!$C$2:$AP$60,MATCH($B108,Rates!$A$2:$A$60,0),3)))</f>
      </c>
      <c r="L108" s="2">
        <f>IF($B108="",0,IF($D108=1,IF(4&lt;=$C108,MIN(IF($E108=1,$F108-$I108,$H108)*INDEX(Rates!$C$2:$AP$60,MATCH($B108,Rates!$A$2:$A$60,0),4),Limits!$B$9*Assets!$S108),MIN(Limits!$B$9*Assets!$S108,MAX(0,$F108-SUM($I108:K108)))),IF($E108=1,$F108-$I108,$H108)*INDEX(Rates!$C$2:$AP$60,MATCH($B108,Rates!$A$2:$A$60,0),4)))</f>
      </c>
      <c r="M108" s="2">
        <f>IF($B108="",0,IF($D108=1,IF(5&lt;=$C108,MIN(IF($E108=1,$F108-$I108,$H108)*INDEX(Rates!$C$2:$AP$60,MATCH($B108,Rates!$A$2:$A$60,0),5),Limits!$B$9*Assets!$S108),MIN(Limits!$B$9*Assets!$S108,MAX(0,$F108-SUM($I108:L108)))),IF($E108=1,$F108-$I108,$H108)*INDEX(Rates!$C$2:$AP$60,MATCH($B108,Rates!$A$2:$A$60,0),5)))</f>
      </c>
      <c r="N108" s="2">
        <f>IF($B108="",0,IF($D108=1,IF(6&lt;=$C108,MIN(IF($E108=1,$F108-$I108,$H108)*INDEX(Rates!$C$2:$AP$60,MATCH($B108,Rates!$A$2:$A$60,0),6),Limits!$B$9*Assets!$S108),MIN(Limits!$B$9*Assets!$S108,MAX(0,$F108-SUM($I108:M108)))),IF($E108=1,$F108-$I108,$H108)*INDEX(Rates!$C$2:$AP$60,MATCH($B108,Rates!$A$2:$A$60,0),6)))</f>
      </c>
      <c r="O108" s="2">
        <f>IF($B108="",0,IF($D108=1,IF(7&lt;=$C108,MIN(IF($E108=1,$F108-$I108,$H108)*INDEX(Rates!$C$2:$AP$60,MATCH($B108,Rates!$A$2:$A$60,0),7),Limits!$B$9*Assets!$S108),MIN(Limits!$B$9*Assets!$S108,MAX(0,$F108-SUM($I108:N108)))),IF($E108=1,$F108-$I108,$H108)*INDEX(Rates!$C$2:$AP$60,MATCH($B108,Rates!$A$2:$A$60,0),7)))</f>
      </c>
      <c r="P108" s="2">
        <f>IF($B108="",0,IF($D108=1,IF(8&lt;=$C108,MIN(IF($E108=1,$F108-$I108,$H108)*INDEX(Rates!$C$2:$AP$60,MATCH($B108,Rates!$A$2:$A$60,0),8),Limits!$B$9*Assets!$S108),MIN(Limits!$B$9*Assets!$S108,MAX(0,$F108-SUM($I108:O108)))),IF($E108=1,$F108-$I108,$H108)*INDEX(Rates!$C$2:$AP$60,MATCH($B108,Rates!$A$2:$A$60,0),8)))</f>
      </c>
      <c r="Q108" s="2">
        <f>IF($B108="",0,IF($D108=1,IF(9&lt;=$C108,MIN(IF($E108=1,$F108-$I108,$H108)*INDEX(Rates!$C$2:$AP$60,MATCH($B108,Rates!$A$2:$A$60,0),9),Limits!$B$9*Assets!$S108),MIN(Limits!$B$9*Assets!$S108,MAX(0,$F108-SUM($I108:P108)))),IF($E108=1,$F108-$I108,$H108)*INDEX(Rates!$C$2:$AP$60,MATCH($B108,Rates!$A$2:$A$60,0),9)))</f>
      </c>
      <c r="R108" s="2">
        <f>IF($B108="",0,IF($D108=1,IF(10&lt;=$C108,MIN(IF($E108=1,$F108-$I108,$H108)*INDEX(Rates!$C$2:$AP$60,MATCH($B108,Rates!$A$2:$A$60,0),10),Limits!$B$9*Assets!$S108),MIN(Limits!$B$9*Assets!$S108,MAX(0,$F108-SUM($I108:Q108)))),IF($E108=1,$F108-$I108,$H108)*INDEX(Rates!$C$2:$AP$60,MATCH($B108,Rates!$A$2:$A$60,0),10)))</f>
      </c>
      <c r="S108" s="2">
        <f>IF($B108="",0,IF($D108=1,IF(11&lt;=$C108,MIN(IF($E108=1,$F108-$I108,$H108)*INDEX(Rates!$C$2:$AP$60,MATCH($B108,Rates!$A$2:$A$60,0),11),Limits!$B$9*Assets!$S108),MIN(Limits!$B$9*Assets!$S108,MAX(0,$F108-SUM($I108:R108)))),IF($E108=1,$F108-$I108,$H108)*INDEX(Rates!$C$2:$AP$60,MATCH($B108,Rates!$A$2:$A$60,0),11)))</f>
      </c>
      <c r="T108" s="2">
        <f>IF($B108="",0,IF($D108=1,IF(12&lt;=$C108,MIN(IF($E108=1,$F108-$I108,$H108)*INDEX(Rates!$C$2:$AP$60,MATCH($B108,Rates!$A$2:$A$60,0),12),Limits!$B$9*Assets!$S108),MIN(Limits!$B$9*Assets!$S108,MAX(0,$F108-SUM($I108:S108)))),IF($E108=1,$F108-$I108,$H108)*INDEX(Rates!$C$2:$AP$60,MATCH($B108,Rates!$A$2:$A$60,0),12)))</f>
      </c>
      <c r="U108" s="2">
        <f>IF($B108="",0,IF($D108=1,IF(13&lt;=$C108,MIN(IF($E108=1,$F108-$I108,$H108)*INDEX(Rates!$C$2:$AP$60,MATCH($B108,Rates!$A$2:$A$60,0),13),Limits!$B$9*Assets!$S108),MIN(Limits!$B$9*Assets!$S108,MAX(0,$F108-SUM($I108:T108)))),IF($E108=1,$F108-$I108,$H108)*INDEX(Rates!$C$2:$AP$60,MATCH($B108,Rates!$A$2:$A$60,0),13)))</f>
      </c>
      <c r="V108" s="2">
        <f>IF($B108="",0,IF($D108=1,IF(14&lt;=$C108,MIN(IF($E108=1,$F108-$I108,$H108)*INDEX(Rates!$C$2:$AP$60,MATCH($B108,Rates!$A$2:$A$60,0),14),Limits!$B$9*Assets!$S108),MIN(Limits!$B$9*Assets!$S108,MAX(0,$F108-SUM($I108:U108)))),IF($E108=1,$F108-$I108,$H108)*INDEX(Rates!$C$2:$AP$60,MATCH($B108,Rates!$A$2:$A$60,0),14)))</f>
      </c>
      <c r="W108" s="2">
        <f>IF($B108="",0,IF($D108=1,IF(15&lt;=$C108,MIN(IF($E108=1,$F108-$I108,$H108)*INDEX(Rates!$C$2:$AP$60,MATCH($B108,Rates!$A$2:$A$60,0),15),Limits!$B$9*Assets!$S108),MIN(Limits!$B$9*Assets!$S108,MAX(0,$F108-SUM($I108:V108)))),IF($E108=1,$F108-$I108,$H108)*INDEX(Rates!$C$2:$AP$60,MATCH($B108,Rates!$A$2:$A$60,0),15)))</f>
      </c>
      <c r="X108" s="2">
        <f>IF($B108="",0,IF($D108=1,IF(16&lt;=$C108,MIN(IF($E108=1,$F108-$I108,$H108)*INDEX(Rates!$C$2:$AP$60,MATCH($B108,Rates!$A$2:$A$60,0),16),Limits!$B$9*Assets!$S108),MIN(Limits!$B$9*Assets!$S108,MAX(0,$F108-SUM($I108:W108)))),IF($E108=1,$F108-$I108,$H108)*INDEX(Rates!$C$2:$AP$60,MATCH($B108,Rates!$A$2:$A$60,0),16)))</f>
      </c>
      <c r="Y108" s="2">
        <f>IF($B108="",0,IF($D108=1,IF(17&lt;=$C108,MIN(IF($E108=1,$F108-$I108,$H108)*INDEX(Rates!$C$2:$AP$60,MATCH($B108,Rates!$A$2:$A$60,0),17),Limits!$B$9*Assets!$S108),MIN(Limits!$B$9*Assets!$S108,MAX(0,$F108-SUM($I108:X108)))),IF($E108=1,$F108-$I108,$H108)*INDEX(Rates!$C$2:$AP$60,MATCH($B108,Rates!$A$2:$A$60,0),17)))</f>
      </c>
      <c r="Z108" s="2">
        <f>IF($B108="",0,IF($D108=1,IF(18&lt;=$C108,MIN(IF($E108=1,$F108-$I108,$H108)*INDEX(Rates!$C$2:$AP$60,MATCH($B108,Rates!$A$2:$A$60,0),18),Limits!$B$9*Assets!$S108),MIN(Limits!$B$9*Assets!$S108,MAX(0,$F108-SUM($I108:Y108)))),IF($E108=1,$F108-$I108,$H108)*INDEX(Rates!$C$2:$AP$60,MATCH($B108,Rates!$A$2:$A$60,0),18)))</f>
      </c>
      <c r="AA108" s="2">
        <f>IF($B108="",0,IF($D108=1,IF(19&lt;=$C108,MIN(IF($E108=1,$F108-$I108,$H108)*INDEX(Rates!$C$2:$AP$60,MATCH($B108,Rates!$A$2:$A$60,0),19),Limits!$B$9*Assets!$S108),MIN(Limits!$B$9*Assets!$S108,MAX(0,$F108-SUM($I108:Z108)))),IF($E108=1,$F108-$I108,$H108)*INDEX(Rates!$C$2:$AP$60,MATCH($B108,Rates!$A$2:$A$60,0),19)))</f>
      </c>
      <c r="AB108" s="2">
        <f>IF($B108="",0,IF($D108=1,IF(20&lt;=$C108,MIN(IF($E108=1,$F108-$I108,$H108)*INDEX(Rates!$C$2:$AP$60,MATCH($B108,Rates!$A$2:$A$60,0),20),Limits!$B$9*Assets!$S108),MIN(Limits!$B$9*Assets!$S108,MAX(0,$F108-SUM($I108:AA108)))),IF($E108=1,$F108-$I108,$H108)*INDEX(Rates!$C$2:$AP$60,MATCH($B108,Rates!$A$2:$A$60,0),20)))</f>
      </c>
      <c r="AC108" s="2">
        <f>IF($B108="",0,IF($D108=1,IF(21&lt;=$C108,MIN(IF($E108=1,$F108-$I108,$H108)*INDEX(Rates!$C$2:$AP$60,MATCH($B108,Rates!$A$2:$A$60,0),21),Limits!$B$9*Assets!$S108),MIN(Limits!$B$9*Assets!$S108,MAX(0,$F108-SUM($I108:AB108)))),IF($E108=1,$F108-$I108,$H108)*INDEX(Rates!$C$2:$AP$60,MATCH($B108,Rates!$A$2:$A$60,0),21)))</f>
      </c>
      <c r="AD108" s="2">
        <f>IF($B108="",0,IF($D108=1,IF(22&lt;=$C108,MIN(IF($E108=1,$F108-$I108,$H108)*INDEX(Rates!$C$2:$AP$60,MATCH($B108,Rates!$A$2:$A$60,0),22),Limits!$B$9*Assets!$S108),MIN(Limits!$B$9*Assets!$S108,MAX(0,$F108-SUM($I108:AC108)))),IF($E108=1,$F108-$I108,$H108)*INDEX(Rates!$C$2:$AP$60,MATCH($B108,Rates!$A$2:$A$60,0),22)))</f>
      </c>
      <c r="AE108" s="2">
        <f>IF($B108="",0,IF($D108=1,IF(23&lt;=$C108,MIN(IF($E108=1,$F108-$I108,$H108)*INDEX(Rates!$C$2:$AP$60,MATCH($B108,Rates!$A$2:$A$60,0),23),Limits!$B$9*Assets!$S108),MIN(Limits!$B$9*Assets!$S108,MAX(0,$F108-SUM($I108:AD108)))),IF($E108=1,$F108-$I108,$H108)*INDEX(Rates!$C$2:$AP$60,MATCH($B108,Rates!$A$2:$A$60,0),23)))</f>
      </c>
      <c r="AF108" s="2">
        <f>IF($B108="",0,IF($D108=1,IF(24&lt;=$C108,MIN(IF($E108=1,$F108-$I108,$H108)*INDEX(Rates!$C$2:$AP$60,MATCH($B108,Rates!$A$2:$A$60,0),24),Limits!$B$9*Assets!$S108),MIN(Limits!$B$9*Assets!$S108,MAX(0,$F108-SUM($I108:AE108)))),IF($E108=1,$F108-$I108,$H108)*INDEX(Rates!$C$2:$AP$60,MATCH($B108,Rates!$A$2:$A$60,0),24)))</f>
      </c>
      <c r="AG108" s="2">
        <f>IF($B108="",0,IF($D108=1,IF(25&lt;=$C108,MIN(IF($E108=1,$F108-$I108,$H108)*INDEX(Rates!$C$2:$AP$60,MATCH($B108,Rates!$A$2:$A$60,0),25),Limits!$B$9*Assets!$S108),MIN(Limits!$B$9*Assets!$S108,MAX(0,$F108-SUM($I108:AF108)))),IF($E108=1,$F108-$I108,$H108)*INDEX(Rates!$C$2:$AP$60,MATCH($B108,Rates!$A$2:$A$60,0),25)))</f>
      </c>
      <c r="AH108" s="2">
        <f>IF($B108="",0,IF($D108=1,IF(26&lt;=$C108,MIN(IF($E108=1,$F108-$I108,$H108)*INDEX(Rates!$C$2:$AP$60,MATCH($B108,Rates!$A$2:$A$60,0),26),Limits!$B$9*Assets!$S108),MIN(Limits!$B$9*Assets!$S108,MAX(0,$F108-SUM($I108:AG108)))),IF($E108=1,$F108-$I108,$H108)*INDEX(Rates!$C$2:$AP$60,MATCH($B108,Rates!$A$2:$A$60,0),26)))</f>
      </c>
      <c r="AI108" s="2">
        <f>IF($B108="",0,IF($D108=1,IF(27&lt;=$C108,MIN(IF($E108=1,$F108-$I108,$H108)*INDEX(Rates!$C$2:$AP$60,MATCH($B108,Rates!$A$2:$A$60,0),27),Limits!$B$9*Assets!$S108),MIN(Limits!$B$9*Assets!$S108,MAX(0,$F108-SUM($I108:AH108)))),IF($E108=1,$F108-$I108,$H108)*INDEX(Rates!$C$2:$AP$60,MATCH($B108,Rates!$A$2:$A$60,0),27)))</f>
      </c>
      <c r="AJ108" s="2">
        <f>IF($B108="",0,IF($D108=1,IF(28&lt;=$C108,MIN(IF($E108=1,$F108-$I108,$H108)*INDEX(Rates!$C$2:$AP$60,MATCH($B108,Rates!$A$2:$A$60,0),28),Limits!$B$9*Assets!$S108),MIN(Limits!$B$9*Assets!$S108,MAX(0,$F108-SUM($I108:AI108)))),IF($E108=1,$F108-$I108,$H108)*INDEX(Rates!$C$2:$AP$60,MATCH($B108,Rates!$A$2:$A$60,0),28)))</f>
      </c>
      <c r="AK108" s="2">
        <f>IF($B108="",0,IF($D108=1,IF(29&lt;=$C108,MIN(IF($E108=1,$F108-$I108,$H108)*INDEX(Rates!$C$2:$AP$60,MATCH($B108,Rates!$A$2:$A$60,0),29),Limits!$B$9*Assets!$S108),MIN(Limits!$B$9*Assets!$S108,MAX(0,$F108-SUM($I108:AJ108)))),IF($E108=1,$F108-$I108,$H108)*INDEX(Rates!$C$2:$AP$60,MATCH($B108,Rates!$A$2:$A$60,0),29)))</f>
      </c>
      <c r="AL108" s="2">
        <f>IF($B108="",0,IF($D108=1,IF(30&lt;=$C108,MIN(IF($E108=1,$F108-$I108,$H108)*INDEX(Rates!$C$2:$AP$60,MATCH($B108,Rates!$A$2:$A$60,0),30),Limits!$B$9*Assets!$S108),MIN(Limits!$B$9*Assets!$S108,MAX(0,$F108-SUM($I108:AK108)))),IF($E108=1,$F108-$I108,$H108)*INDEX(Rates!$C$2:$AP$60,MATCH($B108,Rates!$A$2:$A$60,0),30)))</f>
      </c>
      <c r="AM108" s="2">
        <f>IF($B108="",0,IF($D108=1,IF(31&lt;=$C108,MIN(IF($E108=1,$F108-$I108,$H108)*INDEX(Rates!$C$2:$AP$60,MATCH($B108,Rates!$A$2:$A$60,0),31),Limits!$B$9*Assets!$S108),MIN(Limits!$B$9*Assets!$S108,MAX(0,$F108-SUM($I108:AL108)))),IF($E108=1,$F108-$I108,$H108)*INDEX(Rates!$C$2:$AP$60,MATCH($B108,Rates!$A$2:$A$60,0),31)))</f>
      </c>
      <c r="AN108" s="2">
        <f>IF($B108="",0,IF($D108=1,IF(32&lt;=$C108,MIN(IF($E108=1,$F108-$I108,$H108)*INDEX(Rates!$C$2:$AP$60,MATCH($B108,Rates!$A$2:$A$60,0),32),Limits!$B$9*Assets!$S108),MIN(Limits!$B$9*Assets!$S108,MAX(0,$F108-SUM($I108:AM108)))),IF($E108=1,$F108-$I108,$H108)*INDEX(Rates!$C$2:$AP$60,MATCH($B108,Rates!$A$2:$A$60,0),32)))</f>
      </c>
      <c r="AO108" s="2">
        <f>IF($B108="",0,IF($D108=1,IF(33&lt;=$C108,MIN(IF($E108=1,$F108-$I108,$H108)*INDEX(Rates!$C$2:$AP$60,MATCH($B108,Rates!$A$2:$A$60,0),33),Limits!$B$9*Assets!$S108),MIN(Limits!$B$9*Assets!$S108,MAX(0,$F108-SUM($I108:AN108)))),IF($E108=1,$F108-$I108,$H108)*INDEX(Rates!$C$2:$AP$60,MATCH($B108,Rates!$A$2:$A$60,0),33)))</f>
      </c>
      <c r="AP108" s="2">
        <f>IF($B108="",0,IF($D108=1,IF(34&lt;=$C108,MIN(IF($E108=1,$F108-$I108,$H108)*INDEX(Rates!$C$2:$AP$60,MATCH($B108,Rates!$A$2:$A$60,0),34),Limits!$B$9*Assets!$S108),MIN(Limits!$B$9*Assets!$S108,MAX(0,$F108-SUM($I108:AO108)))),IF($E108=1,$F108-$I108,$H108)*INDEX(Rates!$C$2:$AP$60,MATCH($B108,Rates!$A$2:$A$60,0),34)))</f>
      </c>
      <c r="AQ108" s="2">
        <f>IF($B108="",0,IF($D108=1,IF(35&lt;=$C108,MIN(IF($E108=1,$F108-$I108,$H108)*INDEX(Rates!$C$2:$AP$60,MATCH($B108,Rates!$A$2:$A$60,0),35),Limits!$B$9*Assets!$S108),MIN(Limits!$B$9*Assets!$S108,MAX(0,$F108-SUM($I108:AP108)))),IF($E108=1,$F108-$I108,$H108)*INDEX(Rates!$C$2:$AP$60,MATCH($B108,Rates!$A$2:$A$60,0),35)))</f>
      </c>
      <c r="AR108" s="2">
        <f>IF($B108="",0,IF($D108=1,IF(36&lt;=$C108,MIN(IF($E108=1,$F108-$I108,$H108)*INDEX(Rates!$C$2:$AP$60,MATCH($B108,Rates!$A$2:$A$60,0),36),Limits!$B$9*Assets!$S108),MIN(Limits!$B$9*Assets!$S108,MAX(0,$F108-SUM($I108:AQ108)))),IF($E108=1,$F108-$I108,$H108)*INDEX(Rates!$C$2:$AP$60,MATCH($B108,Rates!$A$2:$A$60,0),36)))</f>
      </c>
      <c r="AS108" s="2">
        <f>IF($B108="",0,IF($D108=1,IF(37&lt;=$C108,MIN(IF($E108=1,$F108-$I108,$H108)*INDEX(Rates!$C$2:$AP$60,MATCH($B108,Rates!$A$2:$A$60,0),37),Limits!$B$9*Assets!$S108),MIN(Limits!$B$9*Assets!$S108,MAX(0,$F108-SUM($I108:AR108)))),IF($E108=1,$F108-$I108,$H108)*INDEX(Rates!$C$2:$AP$60,MATCH($B108,Rates!$A$2:$A$60,0),37)))</f>
      </c>
      <c r="AT108" s="2">
        <f>IF($B108="",0,IF($D108=1,IF(38&lt;=$C108,MIN(IF($E108=1,$F108-$I108,$H108)*INDEX(Rates!$C$2:$AP$60,MATCH($B108,Rates!$A$2:$A$60,0),38),Limits!$B$9*Assets!$S108),MIN(Limits!$B$9*Assets!$S108,MAX(0,$F108-SUM($I108:AS108)))),IF($E108=1,$F108-$I108,$H108)*INDEX(Rates!$C$2:$AP$60,MATCH($B108,Rates!$A$2:$A$60,0),38)))</f>
      </c>
      <c r="AU108" s="2">
        <f>IF($B108="",0,IF($D108=1,IF(39&lt;=$C108,MIN(IF($E108=1,$F108-$I108,$H108)*INDEX(Rates!$C$2:$AP$60,MATCH($B108,Rates!$A$2:$A$60,0),39),Limits!$B$9*Assets!$S108),MIN(Limits!$B$9*Assets!$S108,MAX(0,$F108-SUM($I108:AT108)))),IF($E108=1,$F108-$I108,$H108)*INDEX(Rates!$C$2:$AP$60,MATCH($B108,Rates!$A$2:$A$60,0),39)))</f>
      </c>
      <c r="AV108" s="2">
        <f>IF($B108="",0,IF($D108=1,IF(40&lt;=$C108,MIN(IF($E108=1,$F108-$I108,$H108)*INDEX(Rates!$C$2:$AP$60,MATCH($B108,Rates!$A$2:$A$60,0),40),Limits!$B$9*Assets!$S108),MIN(Limits!$B$9*Assets!$S108,MAX(0,$F108-SUM($I108:AU108)))),IF($E108=1,$F108-$I108,$H108)*INDEX(Rates!$C$2:$AP$60,MATCH($B108,Rates!$A$2:$A$60,0),40)))</f>
      </c>
    </row>
    <row r="109" spans="1:48" x14ac:dyDescent="0.25">
      <c r="A109">
        <f>IF(Assets!A109="","",Assets!A109)</f>
      </c>
      <c r="B109">
        <f>Assets!AD109</f>
      </c>
      <c r="C109">
        <f>IF(B109="",0,INDEX(Rates!$B$2:$B$60,MATCH(B109,Rates!$A$2:$A$60,0)))</f>
      </c>
      <c r="D109">
        <f>Assets!X109</f>
      </c>
      <c r="E109">
        <f>IF(AND(D109=1,Assets!J109=1,Assets!K109=0),1,0)</f>
      </c>
      <c r="F109">
        <f>Assets!T109</f>
      </c>
      <c r="G109">
        <f>Assets!AF109+Assets!L109</f>
      </c>
      <c r="H109">
        <f>Assets!M109</f>
      </c>
      <c r="I109" s="2">
        <f>IF($B109="",0,IF($D109=1,IF(1&lt;=$C109,MIN($G109+$H109*INDEX(Rates!$C$2:$AP$60,MATCH($B109,Rates!$A$2:$A$60,0),1),Assets!$Z109),MIN($G109+$H109*INDEX(Rates!$C$2:$AP$60,MATCH($B109,Rates!$A$2:$A$60,0),1),Assets!$Z109)),$G109+$H109*INDEX(Rates!$C$2:$AP$60,MATCH($B109,Rates!$A$2:$A$60,0),1)))</f>
      </c>
      <c r="J109" s="2">
        <f>IF($B109="",0,IF($D109=1,IF(2&lt;=$C109,MIN(IF($E109=1,$F109-$I109,$H109)*INDEX(Rates!$C$2:$AP$60,MATCH($B109,Rates!$A$2:$A$60,0),2),Limits!$B$7*Assets!$S109),MIN(Limits!$B$9*Assets!$S109,MAX(0,$F109-SUM($I109:I109)))),IF($E109=1,$F109-$I109,$H109)*INDEX(Rates!$C$2:$AP$60,MATCH($B109,Rates!$A$2:$A$60,0),2)))</f>
      </c>
      <c r="K109" s="2">
        <f>IF($B109="",0,IF($D109=1,IF(3&lt;=$C109,MIN(IF($E109=1,$F109-$I109,$H109)*INDEX(Rates!$C$2:$AP$60,MATCH($B109,Rates!$A$2:$A$60,0),3),Limits!$B$8*Assets!$S109),MIN(Limits!$B$9*Assets!$S109,MAX(0,$F109-SUM($I109:J109)))),IF($E109=1,$F109-$I109,$H109)*INDEX(Rates!$C$2:$AP$60,MATCH($B109,Rates!$A$2:$A$60,0),3)))</f>
      </c>
      <c r="L109" s="2">
        <f>IF($B109="",0,IF($D109=1,IF(4&lt;=$C109,MIN(IF($E109=1,$F109-$I109,$H109)*INDEX(Rates!$C$2:$AP$60,MATCH($B109,Rates!$A$2:$A$60,0),4),Limits!$B$9*Assets!$S109),MIN(Limits!$B$9*Assets!$S109,MAX(0,$F109-SUM($I109:K109)))),IF($E109=1,$F109-$I109,$H109)*INDEX(Rates!$C$2:$AP$60,MATCH($B109,Rates!$A$2:$A$60,0),4)))</f>
      </c>
      <c r="M109" s="2">
        <f>IF($B109="",0,IF($D109=1,IF(5&lt;=$C109,MIN(IF($E109=1,$F109-$I109,$H109)*INDEX(Rates!$C$2:$AP$60,MATCH($B109,Rates!$A$2:$A$60,0),5),Limits!$B$9*Assets!$S109),MIN(Limits!$B$9*Assets!$S109,MAX(0,$F109-SUM($I109:L109)))),IF($E109=1,$F109-$I109,$H109)*INDEX(Rates!$C$2:$AP$60,MATCH($B109,Rates!$A$2:$A$60,0),5)))</f>
      </c>
      <c r="N109" s="2">
        <f>IF($B109="",0,IF($D109=1,IF(6&lt;=$C109,MIN(IF($E109=1,$F109-$I109,$H109)*INDEX(Rates!$C$2:$AP$60,MATCH($B109,Rates!$A$2:$A$60,0),6),Limits!$B$9*Assets!$S109),MIN(Limits!$B$9*Assets!$S109,MAX(0,$F109-SUM($I109:M109)))),IF($E109=1,$F109-$I109,$H109)*INDEX(Rates!$C$2:$AP$60,MATCH($B109,Rates!$A$2:$A$60,0),6)))</f>
      </c>
      <c r="O109" s="2">
        <f>IF($B109="",0,IF($D109=1,IF(7&lt;=$C109,MIN(IF($E109=1,$F109-$I109,$H109)*INDEX(Rates!$C$2:$AP$60,MATCH($B109,Rates!$A$2:$A$60,0),7),Limits!$B$9*Assets!$S109),MIN(Limits!$B$9*Assets!$S109,MAX(0,$F109-SUM($I109:N109)))),IF($E109=1,$F109-$I109,$H109)*INDEX(Rates!$C$2:$AP$60,MATCH($B109,Rates!$A$2:$A$60,0),7)))</f>
      </c>
      <c r="P109" s="2">
        <f>IF($B109="",0,IF($D109=1,IF(8&lt;=$C109,MIN(IF($E109=1,$F109-$I109,$H109)*INDEX(Rates!$C$2:$AP$60,MATCH($B109,Rates!$A$2:$A$60,0),8),Limits!$B$9*Assets!$S109),MIN(Limits!$B$9*Assets!$S109,MAX(0,$F109-SUM($I109:O109)))),IF($E109=1,$F109-$I109,$H109)*INDEX(Rates!$C$2:$AP$60,MATCH($B109,Rates!$A$2:$A$60,0),8)))</f>
      </c>
      <c r="Q109" s="2">
        <f>IF($B109="",0,IF($D109=1,IF(9&lt;=$C109,MIN(IF($E109=1,$F109-$I109,$H109)*INDEX(Rates!$C$2:$AP$60,MATCH($B109,Rates!$A$2:$A$60,0),9),Limits!$B$9*Assets!$S109),MIN(Limits!$B$9*Assets!$S109,MAX(0,$F109-SUM($I109:P109)))),IF($E109=1,$F109-$I109,$H109)*INDEX(Rates!$C$2:$AP$60,MATCH($B109,Rates!$A$2:$A$60,0),9)))</f>
      </c>
      <c r="R109" s="2">
        <f>IF($B109="",0,IF($D109=1,IF(10&lt;=$C109,MIN(IF($E109=1,$F109-$I109,$H109)*INDEX(Rates!$C$2:$AP$60,MATCH($B109,Rates!$A$2:$A$60,0),10),Limits!$B$9*Assets!$S109),MIN(Limits!$B$9*Assets!$S109,MAX(0,$F109-SUM($I109:Q109)))),IF($E109=1,$F109-$I109,$H109)*INDEX(Rates!$C$2:$AP$60,MATCH($B109,Rates!$A$2:$A$60,0),10)))</f>
      </c>
      <c r="S109" s="2">
        <f>IF($B109="",0,IF($D109=1,IF(11&lt;=$C109,MIN(IF($E109=1,$F109-$I109,$H109)*INDEX(Rates!$C$2:$AP$60,MATCH($B109,Rates!$A$2:$A$60,0),11),Limits!$B$9*Assets!$S109),MIN(Limits!$B$9*Assets!$S109,MAX(0,$F109-SUM($I109:R109)))),IF($E109=1,$F109-$I109,$H109)*INDEX(Rates!$C$2:$AP$60,MATCH($B109,Rates!$A$2:$A$60,0),11)))</f>
      </c>
      <c r="T109" s="2">
        <f>IF($B109="",0,IF($D109=1,IF(12&lt;=$C109,MIN(IF($E109=1,$F109-$I109,$H109)*INDEX(Rates!$C$2:$AP$60,MATCH($B109,Rates!$A$2:$A$60,0),12),Limits!$B$9*Assets!$S109),MIN(Limits!$B$9*Assets!$S109,MAX(0,$F109-SUM($I109:S109)))),IF($E109=1,$F109-$I109,$H109)*INDEX(Rates!$C$2:$AP$60,MATCH($B109,Rates!$A$2:$A$60,0),12)))</f>
      </c>
      <c r="U109" s="2">
        <f>IF($B109="",0,IF($D109=1,IF(13&lt;=$C109,MIN(IF($E109=1,$F109-$I109,$H109)*INDEX(Rates!$C$2:$AP$60,MATCH($B109,Rates!$A$2:$A$60,0),13),Limits!$B$9*Assets!$S109),MIN(Limits!$B$9*Assets!$S109,MAX(0,$F109-SUM($I109:T109)))),IF($E109=1,$F109-$I109,$H109)*INDEX(Rates!$C$2:$AP$60,MATCH($B109,Rates!$A$2:$A$60,0),13)))</f>
      </c>
      <c r="V109" s="2">
        <f>IF($B109="",0,IF($D109=1,IF(14&lt;=$C109,MIN(IF($E109=1,$F109-$I109,$H109)*INDEX(Rates!$C$2:$AP$60,MATCH($B109,Rates!$A$2:$A$60,0),14),Limits!$B$9*Assets!$S109),MIN(Limits!$B$9*Assets!$S109,MAX(0,$F109-SUM($I109:U109)))),IF($E109=1,$F109-$I109,$H109)*INDEX(Rates!$C$2:$AP$60,MATCH($B109,Rates!$A$2:$A$60,0),14)))</f>
      </c>
      <c r="W109" s="2">
        <f>IF($B109="",0,IF($D109=1,IF(15&lt;=$C109,MIN(IF($E109=1,$F109-$I109,$H109)*INDEX(Rates!$C$2:$AP$60,MATCH($B109,Rates!$A$2:$A$60,0),15),Limits!$B$9*Assets!$S109),MIN(Limits!$B$9*Assets!$S109,MAX(0,$F109-SUM($I109:V109)))),IF($E109=1,$F109-$I109,$H109)*INDEX(Rates!$C$2:$AP$60,MATCH($B109,Rates!$A$2:$A$60,0),15)))</f>
      </c>
      <c r="X109" s="2">
        <f>IF($B109="",0,IF($D109=1,IF(16&lt;=$C109,MIN(IF($E109=1,$F109-$I109,$H109)*INDEX(Rates!$C$2:$AP$60,MATCH($B109,Rates!$A$2:$A$60,0),16),Limits!$B$9*Assets!$S109),MIN(Limits!$B$9*Assets!$S109,MAX(0,$F109-SUM($I109:W109)))),IF($E109=1,$F109-$I109,$H109)*INDEX(Rates!$C$2:$AP$60,MATCH($B109,Rates!$A$2:$A$60,0),16)))</f>
      </c>
      <c r="Y109" s="2">
        <f>IF($B109="",0,IF($D109=1,IF(17&lt;=$C109,MIN(IF($E109=1,$F109-$I109,$H109)*INDEX(Rates!$C$2:$AP$60,MATCH($B109,Rates!$A$2:$A$60,0),17),Limits!$B$9*Assets!$S109),MIN(Limits!$B$9*Assets!$S109,MAX(0,$F109-SUM($I109:X109)))),IF($E109=1,$F109-$I109,$H109)*INDEX(Rates!$C$2:$AP$60,MATCH($B109,Rates!$A$2:$A$60,0),17)))</f>
      </c>
      <c r="Z109" s="2">
        <f>IF($B109="",0,IF($D109=1,IF(18&lt;=$C109,MIN(IF($E109=1,$F109-$I109,$H109)*INDEX(Rates!$C$2:$AP$60,MATCH($B109,Rates!$A$2:$A$60,0),18),Limits!$B$9*Assets!$S109),MIN(Limits!$B$9*Assets!$S109,MAX(0,$F109-SUM($I109:Y109)))),IF($E109=1,$F109-$I109,$H109)*INDEX(Rates!$C$2:$AP$60,MATCH($B109,Rates!$A$2:$A$60,0),18)))</f>
      </c>
      <c r="AA109" s="2">
        <f>IF($B109="",0,IF($D109=1,IF(19&lt;=$C109,MIN(IF($E109=1,$F109-$I109,$H109)*INDEX(Rates!$C$2:$AP$60,MATCH($B109,Rates!$A$2:$A$60,0),19),Limits!$B$9*Assets!$S109),MIN(Limits!$B$9*Assets!$S109,MAX(0,$F109-SUM($I109:Z109)))),IF($E109=1,$F109-$I109,$H109)*INDEX(Rates!$C$2:$AP$60,MATCH($B109,Rates!$A$2:$A$60,0),19)))</f>
      </c>
      <c r="AB109" s="2">
        <f>IF($B109="",0,IF($D109=1,IF(20&lt;=$C109,MIN(IF($E109=1,$F109-$I109,$H109)*INDEX(Rates!$C$2:$AP$60,MATCH($B109,Rates!$A$2:$A$60,0),20),Limits!$B$9*Assets!$S109),MIN(Limits!$B$9*Assets!$S109,MAX(0,$F109-SUM($I109:AA109)))),IF($E109=1,$F109-$I109,$H109)*INDEX(Rates!$C$2:$AP$60,MATCH($B109,Rates!$A$2:$A$60,0),20)))</f>
      </c>
      <c r="AC109" s="2">
        <f>IF($B109="",0,IF($D109=1,IF(21&lt;=$C109,MIN(IF($E109=1,$F109-$I109,$H109)*INDEX(Rates!$C$2:$AP$60,MATCH($B109,Rates!$A$2:$A$60,0),21),Limits!$B$9*Assets!$S109),MIN(Limits!$B$9*Assets!$S109,MAX(0,$F109-SUM($I109:AB109)))),IF($E109=1,$F109-$I109,$H109)*INDEX(Rates!$C$2:$AP$60,MATCH($B109,Rates!$A$2:$A$60,0),21)))</f>
      </c>
      <c r="AD109" s="2">
        <f>IF($B109="",0,IF($D109=1,IF(22&lt;=$C109,MIN(IF($E109=1,$F109-$I109,$H109)*INDEX(Rates!$C$2:$AP$60,MATCH($B109,Rates!$A$2:$A$60,0),22),Limits!$B$9*Assets!$S109),MIN(Limits!$B$9*Assets!$S109,MAX(0,$F109-SUM($I109:AC109)))),IF($E109=1,$F109-$I109,$H109)*INDEX(Rates!$C$2:$AP$60,MATCH($B109,Rates!$A$2:$A$60,0),22)))</f>
      </c>
      <c r="AE109" s="2">
        <f>IF($B109="",0,IF($D109=1,IF(23&lt;=$C109,MIN(IF($E109=1,$F109-$I109,$H109)*INDEX(Rates!$C$2:$AP$60,MATCH($B109,Rates!$A$2:$A$60,0),23),Limits!$B$9*Assets!$S109),MIN(Limits!$B$9*Assets!$S109,MAX(0,$F109-SUM($I109:AD109)))),IF($E109=1,$F109-$I109,$H109)*INDEX(Rates!$C$2:$AP$60,MATCH($B109,Rates!$A$2:$A$60,0),23)))</f>
      </c>
      <c r="AF109" s="2">
        <f>IF($B109="",0,IF($D109=1,IF(24&lt;=$C109,MIN(IF($E109=1,$F109-$I109,$H109)*INDEX(Rates!$C$2:$AP$60,MATCH($B109,Rates!$A$2:$A$60,0),24),Limits!$B$9*Assets!$S109),MIN(Limits!$B$9*Assets!$S109,MAX(0,$F109-SUM($I109:AE109)))),IF($E109=1,$F109-$I109,$H109)*INDEX(Rates!$C$2:$AP$60,MATCH($B109,Rates!$A$2:$A$60,0),24)))</f>
      </c>
      <c r="AG109" s="2">
        <f>IF($B109="",0,IF($D109=1,IF(25&lt;=$C109,MIN(IF($E109=1,$F109-$I109,$H109)*INDEX(Rates!$C$2:$AP$60,MATCH($B109,Rates!$A$2:$A$60,0),25),Limits!$B$9*Assets!$S109),MIN(Limits!$B$9*Assets!$S109,MAX(0,$F109-SUM($I109:AF109)))),IF($E109=1,$F109-$I109,$H109)*INDEX(Rates!$C$2:$AP$60,MATCH($B109,Rates!$A$2:$A$60,0),25)))</f>
      </c>
      <c r="AH109" s="2">
        <f>IF($B109="",0,IF($D109=1,IF(26&lt;=$C109,MIN(IF($E109=1,$F109-$I109,$H109)*INDEX(Rates!$C$2:$AP$60,MATCH($B109,Rates!$A$2:$A$60,0),26),Limits!$B$9*Assets!$S109),MIN(Limits!$B$9*Assets!$S109,MAX(0,$F109-SUM($I109:AG109)))),IF($E109=1,$F109-$I109,$H109)*INDEX(Rates!$C$2:$AP$60,MATCH($B109,Rates!$A$2:$A$60,0),26)))</f>
      </c>
      <c r="AI109" s="2">
        <f>IF($B109="",0,IF($D109=1,IF(27&lt;=$C109,MIN(IF($E109=1,$F109-$I109,$H109)*INDEX(Rates!$C$2:$AP$60,MATCH($B109,Rates!$A$2:$A$60,0),27),Limits!$B$9*Assets!$S109),MIN(Limits!$B$9*Assets!$S109,MAX(0,$F109-SUM($I109:AH109)))),IF($E109=1,$F109-$I109,$H109)*INDEX(Rates!$C$2:$AP$60,MATCH($B109,Rates!$A$2:$A$60,0),27)))</f>
      </c>
      <c r="AJ109" s="2">
        <f>IF($B109="",0,IF($D109=1,IF(28&lt;=$C109,MIN(IF($E109=1,$F109-$I109,$H109)*INDEX(Rates!$C$2:$AP$60,MATCH($B109,Rates!$A$2:$A$60,0),28),Limits!$B$9*Assets!$S109),MIN(Limits!$B$9*Assets!$S109,MAX(0,$F109-SUM($I109:AI109)))),IF($E109=1,$F109-$I109,$H109)*INDEX(Rates!$C$2:$AP$60,MATCH($B109,Rates!$A$2:$A$60,0),28)))</f>
      </c>
      <c r="AK109" s="2">
        <f>IF($B109="",0,IF($D109=1,IF(29&lt;=$C109,MIN(IF($E109=1,$F109-$I109,$H109)*INDEX(Rates!$C$2:$AP$60,MATCH($B109,Rates!$A$2:$A$60,0),29),Limits!$B$9*Assets!$S109),MIN(Limits!$B$9*Assets!$S109,MAX(0,$F109-SUM($I109:AJ109)))),IF($E109=1,$F109-$I109,$H109)*INDEX(Rates!$C$2:$AP$60,MATCH($B109,Rates!$A$2:$A$60,0),29)))</f>
      </c>
      <c r="AL109" s="2">
        <f>IF($B109="",0,IF($D109=1,IF(30&lt;=$C109,MIN(IF($E109=1,$F109-$I109,$H109)*INDEX(Rates!$C$2:$AP$60,MATCH($B109,Rates!$A$2:$A$60,0),30),Limits!$B$9*Assets!$S109),MIN(Limits!$B$9*Assets!$S109,MAX(0,$F109-SUM($I109:AK109)))),IF($E109=1,$F109-$I109,$H109)*INDEX(Rates!$C$2:$AP$60,MATCH($B109,Rates!$A$2:$A$60,0),30)))</f>
      </c>
      <c r="AM109" s="2">
        <f>IF($B109="",0,IF($D109=1,IF(31&lt;=$C109,MIN(IF($E109=1,$F109-$I109,$H109)*INDEX(Rates!$C$2:$AP$60,MATCH($B109,Rates!$A$2:$A$60,0),31),Limits!$B$9*Assets!$S109),MIN(Limits!$B$9*Assets!$S109,MAX(0,$F109-SUM($I109:AL109)))),IF($E109=1,$F109-$I109,$H109)*INDEX(Rates!$C$2:$AP$60,MATCH($B109,Rates!$A$2:$A$60,0),31)))</f>
      </c>
      <c r="AN109" s="2">
        <f>IF($B109="",0,IF($D109=1,IF(32&lt;=$C109,MIN(IF($E109=1,$F109-$I109,$H109)*INDEX(Rates!$C$2:$AP$60,MATCH($B109,Rates!$A$2:$A$60,0),32),Limits!$B$9*Assets!$S109),MIN(Limits!$B$9*Assets!$S109,MAX(0,$F109-SUM($I109:AM109)))),IF($E109=1,$F109-$I109,$H109)*INDEX(Rates!$C$2:$AP$60,MATCH($B109,Rates!$A$2:$A$60,0),32)))</f>
      </c>
      <c r="AO109" s="2">
        <f>IF($B109="",0,IF($D109=1,IF(33&lt;=$C109,MIN(IF($E109=1,$F109-$I109,$H109)*INDEX(Rates!$C$2:$AP$60,MATCH($B109,Rates!$A$2:$A$60,0),33),Limits!$B$9*Assets!$S109),MIN(Limits!$B$9*Assets!$S109,MAX(0,$F109-SUM($I109:AN109)))),IF($E109=1,$F109-$I109,$H109)*INDEX(Rates!$C$2:$AP$60,MATCH($B109,Rates!$A$2:$A$60,0),33)))</f>
      </c>
      <c r="AP109" s="2">
        <f>IF($B109="",0,IF($D109=1,IF(34&lt;=$C109,MIN(IF($E109=1,$F109-$I109,$H109)*INDEX(Rates!$C$2:$AP$60,MATCH($B109,Rates!$A$2:$A$60,0),34),Limits!$B$9*Assets!$S109),MIN(Limits!$B$9*Assets!$S109,MAX(0,$F109-SUM($I109:AO109)))),IF($E109=1,$F109-$I109,$H109)*INDEX(Rates!$C$2:$AP$60,MATCH($B109,Rates!$A$2:$A$60,0),34)))</f>
      </c>
      <c r="AQ109" s="2">
        <f>IF($B109="",0,IF($D109=1,IF(35&lt;=$C109,MIN(IF($E109=1,$F109-$I109,$H109)*INDEX(Rates!$C$2:$AP$60,MATCH($B109,Rates!$A$2:$A$60,0),35),Limits!$B$9*Assets!$S109),MIN(Limits!$B$9*Assets!$S109,MAX(0,$F109-SUM($I109:AP109)))),IF($E109=1,$F109-$I109,$H109)*INDEX(Rates!$C$2:$AP$60,MATCH($B109,Rates!$A$2:$A$60,0),35)))</f>
      </c>
      <c r="AR109" s="2">
        <f>IF($B109="",0,IF($D109=1,IF(36&lt;=$C109,MIN(IF($E109=1,$F109-$I109,$H109)*INDEX(Rates!$C$2:$AP$60,MATCH($B109,Rates!$A$2:$A$60,0),36),Limits!$B$9*Assets!$S109),MIN(Limits!$B$9*Assets!$S109,MAX(0,$F109-SUM($I109:AQ109)))),IF($E109=1,$F109-$I109,$H109)*INDEX(Rates!$C$2:$AP$60,MATCH($B109,Rates!$A$2:$A$60,0),36)))</f>
      </c>
      <c r="AS109" s="2">
        <f>IF($B109="",0,IF($D109=1,IF(37&lt;=$C109,MIN(IF($E109=1,$F109-$I109,$H109)*INDEX(Rates!$C$2:$AP$60,MATCH($B109,Rates!$A$2:$A$60,0),37),Limits!$B$9*Assets!$S109),MIN(Limits!$B$9*Assets!$S109,MAX(0,$F109-SUM($I109:AR109)))),IF($E109=1,$F109-$I109,$H109)*INDEX(Rates!$C$2:$AP$60,MATCH($B109,Rates!$A$2:$A$60,0),37)))</f>
      </c>
      <c r="AT109" s="2">
        <f>IF($B109="",0,IF($D109=1,IF(38&lt;=$C109,MIN(IF($E109=1,$F109-$I109,$H109)*INDEX(Rates!$C$2:$AP$60,MATCH($B109,Rates!$A$2:$A$60,0),38),Limits!$B$9*Assets!$S109),MIN(Limits!$B$9*Assets!$S109,MAX(0,$F109-SUM($I109:AS109)))),IF($E109=1,$F109-$I109,$H109)*INDEX(Rates!$C$2:$AP$60,MATCH($B109,Rates!$A$2:$A$60,0),38)))</f>
      </c>
      <c r="AU109" s="2">
        <f>IF($B109="",0,IF($D109=1,IF(39&lt;=$C109,MIN(IF($E109=1,$F109-$I109,$H109)*INDEX(Rates!$C$2:$AP$60,MATCH($B109,Rates!$A$2:$A$60,0),39),Limits!$B$9*Assets!$S109),MIN(Limits!$B$9*Assets!$S109,MAX(0,$F109-SUM($I109:AT109)))),IF($E109=1,$F109-$I109,$H109)*INDEX(Rates!$C$2:$AP$60,MATCH($B109,Rates!$A$2:$A$60,0),39)))</f>
      </c>
      <c r="AV109" s="2">
        <f>IF($B109="",0,IF($D109=1,IF(40&lt;=$C109,MIN(IF($E109=1,$F109-$I109,$H109)*INDEX(Rates!$C$2:$AP$60,MATCH($B109,Rates!$A$2:$A$60,0),40),Limits!$B$9*Assets!$S109),MIN(Limits!$B$9*Assets!$S109,MAX(0,$F109-SUM($I109:AU109)))),IF($E109=1,$F109-$I109,$H109)*INDEX(Rates!$C$2:$AP$60,MATCH($B109,Rates!$A$2:$A$60,0),40)))</f>
      </c>
    </row>
    <row r="110" spans="1:48" x14ac:dyDescent="0.25">
      <c r="A110">
        <f>IF(Assets!A110="","",Assets!A110)</f>
      </c>
      <c r="B110">
        <f>Assets!AD110</f>
      </c>
      <c r="C110">
        <f>IF(B110="",0,INDEX(Rates!$B$2:$B$60,MATCH(B110,Rates!$A$2:$A$60,0)))</f>
      </c>
      <c r="D110">
        <f>Assets!X110</f>
      </c>
      <c r="E110">
        <f>IF(AND(D110=1,Assets!J110=1,Assets!K110=0),1,0)</f>
      </c>
      <c r="F110">
        <f>Assets!T110</f>
      </c>
      <c r="G110">
        <f>Assets!AF110+Assets!L110</f>
      </c>
      <c r="H110">
        <f>Assets!M110</f>
      </c>
      <c r="I110" s="2">
        <f>IF($B110="",0,IF($D110=1,IF(1&lt;=$C110,MIN($G110+$H110*INDEX(Rates!$C$2:$AP$60,MATCH($B110,Rates!$A$2:$A$60,0),1),Assets!$Z110),MIN($G110+$H110*INDEX(Rates!$C$2:$AP$60,MATCH($B110,Rates!$A$2:$A$60,0),1),Assets!$Z110)),$G110+$H110*INDEX(Rates!$C$2:$AP$60,MATCH($B110,Rates!$A$2:$A$60,0),1)))</f>
      </c>
      <c r="J110" s="2">
        <f>IF($B110="",0,IF($D110=1,IF(2&lt;=$C110,MIN(IF($E110=1,$F110-$I110,$H110)*INDEX(Rates!$C$2:$AP$60,MATCH($B110,Rates!$A$2:$A$60,0),2),Limits!$B$7*Assets!$S110),MIN(Limits!$B$9*Assets!$S110,MAX(0,$F110-SUM($I110:I110)))),IF($E110=1,$F110-$I110,$H110)*INDEX(Rates!$C$2:$AP$60,MATCH($B110,Rates!$A$2:$A$60,0),2)))</f>
      </c>
      <c r="K110" s="2">
        <f>IF($B110="",0,IF($D110=1,IF(3&lt;=$C110,MIN(IF($E110=1,$F110-$I110,$H110)*INDEX(Rates!$C$2:$AP$60,MATCH($B110,Rates!$A$2:$A$60,0),3),Limits!$B$8*Assets!$S110),MIN(Limits!$B$9*Assets!$S110,MAX(0,$F110-SUM($I110:J110)))),IF($E110=1,$F110-$I110,$H110)*INDEX(Rates!$C$2:$AP$60,MATCH($B110,Rates!$A$2:$A$60,0),3)))</f>
      </c>
      <c r="L110" s="2">
        <f>IF($B110="",0,IF($D110=1,IF(4&lt;=$C110,MIN(IF($E110=1,$F110-$I110,$H110)*INDEX(Rates!$C$2:$AP$60,MATCH($B110,Rates!$A$2:$A$60,0),4),Limits!$B$9*Assets!$S110),MIN(Limits!$B$9*Assets!$S110,MAX(0,$F110-SUM($I110:K110)))),IF($E110=1,$F110-$I110,$H110)*INDEX(Rates!$C$2:$AP$60,MATCH($B110,Rates!$A$2:$A$60,0),4)))</f>
      </c>
      <c r="M110" s="2">
        <f>IF($B110="",0,IF($D110=1,IF(5&lt;=$C110,MIN(IF($E110=1,$F110-$I110,$H110)*INDEX(Rates!$C$2:$AP$60,MATCH($B110,Rates!$A$2:$A$60,0),5),Limits!$B$9*Assets!$S110),MIN(Limits!$B$9*Assets!$S110,MAX(0,$F110-SUM($I110:L110)))),IF($E110=1,$F110-$I110,$H110)*INDEX(Rates!$C$2:$AP$60,MATCH($B110,Rates!$A$2:$A$60,0),5)))</f>
      </c>
      <c r="N110" s="2">
        <f>IF($B110="",0,IF($D110=1,IF(6&lt;=$C110,MIN(IF($E110=1,$F110-$I110,$H110)*INDEX(Rates!$C$2:$AP$60,MATCH($B110,Rates!$A$2:$A$60,0),6),Limits!$B$9*Assets!$S110),MIN(Limits!$B$9*Assets!$S110,MAX(0,$F110-SUM($I110:M110)))),IF($E110=1,$F110-$I110,$H110)*INDEX(Rates!$C$2:$AP$60,MATCH($B110,Rates!$A$2:$A$60,0),6)))</f>
      </c>
      <c r="O110" s="2">
        <f>IF($B110="",0,IF($D110=1,IF(7&lt;=$C110,MIN(IF($E110=1,$F110-$I110,$H110)*INDEX(Rates!$C$2:$AP$60,MATCH($B110,Rates!$A$2:$A$60,0),7),Limits!$B$9*Assets!$S110),MIN(Limits!$B$9*Assets!$S110,MAX(0,$F110-SUM($I110:N110)))),IF($E110=1,$F110-$I110,$H110)*INDEX(Rates!$C$2:$AP$60,MATCH($B110,Rates!$A$2:$A$60,0),7)))</f>
      </c>
      <c r="P110" s="2">
        <f>IF($B110="",0,IF($D110=1,IF(8&lt;=$C110,MIN(IF($E110=1,$F110-$I110,$H110)*INDEX(Rates!$C$2:$AP$60,MATCH($B110,Rates!$A$2:$A$60,0),8),Limits!$B$9*Assets!$S110),MIN(Limits!$B$9*Assets!$S110,MAX(0,$F110-SUM($I110:O110)))),IF($E110=1,$F110-$I110,$H110)*INDEX(Rates!$C$2:$AP$60,MATCH($B110,Rates!$A$2:$A$60,0),8)))</f>
      </c>
      <c r="Q110" s="2">
        <f>IF($B110="",0,IF($D110=1,IF(9&lt;=$C110,MIN(IF($E110=1,$F110-$I110,$H110)*INDEX(Rates!$C$2:$AP$60,MATCH($B110,Rates!$A$2:$A$60,0),9),Limits!$B$9*Assets!$S110),MIN(Limits!$B$9*Assets!$S110,MAX(0,$F110-SUM($I110:P110)))),IF($E110=1,$F110-$I110,$H110)*INDEX(Rates!$C$2:$AP$60,MATCH($B110,Rates!$A$2:$A$60,0),9)))</f>
      </c>
      <c r="R110" s="2">
        <f>IF($B110="",0,IF($D110=1,IF(10&lt;=$C110,MIN(IF($E110=1,$F110-$I110,$H110)*INDEX(Rates!$C$2:$AP$60,MATCH($B110,Rates!$A$2:$A$60,0),10),Limits!$B$9*Assets!$S110),MIN(Limits!$B$9*Assets!$S110,MAX(0,$F110-SUM($I110:Q110)))),IF($E110=1,$F110-$I110,$H110)*INDEX(Rates!$C$2:$AP$60,MATCH($B110,Rates!$A$2:$A$60,0),10)))</f>
      </c>
      <c r="S110" s="2">
        <f>IF($B110="",0,IF($D110=1,IF(11&lt;=$C110,MIN(IF($E110=1,$F110-$I110,$H110)*INDEX(Rates!$C$2:$AP$60,MATCH($B110,Rates!$A$2:$A$60,0),11),Limits!$B$9*Assets!$S110),MIN(Limits!$B$9*Assets!$S110,MAX(0,$F110-SUM($I110:R110)))),IF($E110=1,$F110-$I110,$H110)*INDEX(Rates!$C$2:$AP$60,MATCH($B110,Rates!$A$2:$A$60,0),11)))</f>
      </c>
      <c r="T110" s="2">
        <f>IF($B110="",0,IF($D110=1,IF(12&lt;=$C110,MIN(IF($E110=1,$F110-$I110,$H110)*INDEX(Rates!$C$2:$AP$60,MATCH($B110,Rates!$A$2:$A$60,0),12),Limits!$B$9*Assets!$S110),MIN(Limits!$B$9*Assets!$S110,MAX(0,$F110-SUM($I110:S110)))),IF($E110=1,$F110-$I110,$H110)*INDEX(Rates!$C$2:$AP$60,MATCH($B110,Rates!$A$2:$A$60,0),12)))</f>
      </c>
      <c r="U110" s="2">
        <f>IF($B110="",0,IF($D110=1,IF(13&lt;=$C110,MIN(IF($E110=1,$F110-$I110,$H110)*INDEX(Rates!$C$2:$AP$60,MATCH($B110,Rates!$A$2:$A$60,0),13),Limits!$B$9*Assets!$S110),MIN(Limits!$B$9*Assets!$S110,MAX(0,$F110-SUM($I110:T110)))),IF($E110=1,$F110-$I110,$H110)*INDEX(Rates!$C$2:$AP$60,MATCH($B110,Rates!$A$2:$A$60,0),13)))</f>
      </c>
      <c r="V110" s="2">
        <f>IF($B110="",0,IF($D110=1,IF(14&lt;=$C110,MIN(IF($E110=1,$F110-$I110,$H110)*INDEX(Rates!$C$2:$AP$60,MATCH($B110,Rates!$A$2:$A$60,0),14),Limits!$B$9*Assets!$S110),MIN(Limits!$B$9*Assets!$S110,MAX(0,$F110-SUM($I110:U110)))),IF($E110=1,$F110-$I110,$H110)*INDEX(Rates!$C$2:$AP$60,MATCH($B110,Rates!$A$2:$A$60,0),14)))</f>
      </c>
      <c r="W110" s="2">
        <f>IF($B110="",0,IF($D110=1,IF(15&lt;=$C110,MIN(IF($E110=1,$F110-$I110,$H110)*INDEX(Rates!$C$2:$AP$60,MATCH($B110,Rates!$A$2:$A$60,0),15),Limits!$B$9*Assets!$S110),MIN(Limits!$B$9*Assets!$S110,MAX(0,$F110-SUM($I110:V110)))),IF($E110=1,$F110-$I110,$H110)*INDEX(Rates!$C$2:$AP$60,MATCH($B110,Rates!$A$2:$A$60,0),15)))</f>
      </c>
      <c r="X110" s="2">
        <f>IF($B110="",0,IF($D110=1,IF(16&lt;=$C110,MIN(IF($E110=1,$F110-$I110,$H110)*INDEX(Rates!$C$2:$AP$60,MATCH($B110,Rates!$A$2:$A$60,0),16),Limits!$B$9*Assets!$S110),MIN(Limits!$B$9*Assets!$S110,MAX(0,$F110-SUM($I110:W110)))),IF($E110=1,$F110-$I110,$H110)*INDEX(Rates!$C$2:$AP$60,MATCH($B110,Rates!$A$2:$A$60,0),16)))</f>
      </c>
      <c r="Y110" s="2">
        <f>IF($B110="",0,IF($D110=1,IF(17&lt;=$C110,MIN(IF($E110=1,$F110-$I110,$H110)*INDEX(Rates!$C$2:$AP$60,MATCH($B110,Rates!$A$2:$A$60,0),17),Limits!$B$9*Assets!$S110),MIN(Limits!$B$9*Assets!$S110,MAX(0,$F110-SUM($I110:X110)))),IF($E110=1,$F110-$I110,$H110)*INDEX(Rates!$C$2:$AP$60,MATCH($B110,Rates!$A$2:$A$60,0),17)))</f>
      </c>
      <c r="Z110" s="2">
        <f>IF($B110="",0,IF($D110=1,IF(18&lt;=$C110,MIN(IF($E110=1,$F110-$I110,$H110)*INDEX(Rates!$C$2:$AP$60,MATCH($B110,Rates!$A$2:$A$60,0),18),Limits!$B$9*Assets!$S110),MIN(Limits!$B$9*Assets!$S110,MAX(0,$F110-SUM($I110:Y110)))),IF($E110=1,$F110-$I110,$H110)*INDEX(Rates!$C$2:$AP$60,MATCH($B110,Rates!$A$2:$A$60,0),18)))</f>
      </c>
      <c r="AA110" s="2">
        <f>IF($B110="",0,IF($D110=1,IF(19&lt;=$C110,MIN(IF($E110=1,$F110-$I110,$H110)*INDEX(Rates!$C$2:$AP$60,MATCH($B110,Rates!$A$2:$A$60,0),19),Limits!$B$9*Assets!$S110),MIN(Limits!$B$9*Assets!$S110,MAX(0,$F110-SUM($I110:Z110)))),IF($E110=1,$F110-$I110,$H110)*INDEX(Rates!$C$2:$AP$60,MATCH($B110,Rates!$A$2:$A$60,0),19)))</f>
      </c>
      <c r="AB110" s="2">
        <f>IF($B110="",0,IF($D110=1,IF(20&lt;=$C110,MIN(IF($E110=1,$F110-$I110,$H110)*INDEX(Rates!$C$2:$AP$60,MATCH($B110,Rates!$A$2:$A$60,0),20),Limits!$B$9*Assets!$S110),MIN(Limits!$B$9*Assets!$S110,MAX(0,$F110-SUM($I110:AA110)))),IF($E110=1,$F110-$I110,$H110)*INDEX(Rates!$C$2:$AP$60,MATCH($B110,Rates!$A$2:$A$60,0),20)))</f>
      </c>
      <c r="AC110" s="2">
        <f>IF($B110="",0,IF($D110=1,IF(21&lt;=$C110,MIN(IF($E110=1,$F110-$I110,$H110)*INDEX(Rates!$C$2:$AP$60,MATCH($B110,Rates!$A$2:$A$60,0),21),Limits!$B$9*Assets!$S110),MIN(Limits!$B$9*Assets!$S110,MAX(0,$F110-SUM($I110:AB110)))),IF($E110=1,$F110-$I110,$H110)*INDEX(Rates!$C$2:$AP$60,MATCH($B110,Rates!$A$2:$A$60,0),21)))</f>
      </c>
      <c r="AD110" s="2">
        <f>IF($B110="",0,IF($D110=1,IF(22&lt;=$C110,MIN(IF($E110=1,$F110-$I110,$H110)*INDEX(Rates!$C$2:$AP$60,MATCH($B110,Rates!$A$2:$A$60,0),22),Limits!$B$9*Assets!$S110),MIN(Limits!$B$9*Assets!$S110,MAX(0,$F110-SUM($I110:AC110)))),IF($E110=1,$F110-$I110,$H110)*INDEX(Rates!$C$2:$AP$60,MATCH($B110,Rates!$A$2:$A$60,0),22)))</f>
      </c>
      <c r="AE110" s="2">
        <f>IF($B110="",0,IF($D110=1,IF(23&lt;=$C110,MIN(IF($E110=1,$F110-$I110,$H110)*INDEX(Rates!$C$2:$AP$60,MATCH($B110,Rates!$A$2:$A$60,0),23),Limits!$B$9*Assets!$S110),MIN(Limits!$B$9*Assets!$S110,MAX(0,$F110-SUM($I110:AD110)))),IF($E110=1,$F110-$I110,$H110)*INDEX(Rates!$C$2:$AP$60,MATCH($B110,Rates!$A$2:$A$60,0),23)))</f>
      </c>
      <c r="AF110" s="2">
        <f>IF($B110="",0,IF($D110=1,IF(24&lt;=$C110,MIN(IF($E110=1,$F110-$I110,$H110)*INDEX(Rates!$C$2:$AP$60,MATCH($B110,Rates!$A$2:$A$60,0),24),Limits!$B$9*Assets!$S110),MIN(Limits!$B$9*Assets!$S110,MAX(0,$F110-SUM($I110:AE110)))),IF($E110=1,$F110-$I110,$H110)*INDEX(Rates!$C$2:$AP$60,MATCH($B110,Rates!$A$2:$A$60,0),24)))</f>
      </c>
      <c r="AG110" s="2">
        <f>IF($B110="",0,IF($D110=1,IF(25&lt;=$C110,MIN(IF($E110=1,$F110-$I110,$H110)*INDEX(Rates!$C$2:$AP$60,MATCH($B110,Rates!$A$2:$A$60,0),25),Limits!$B$9*Assets!$S110),MIN(Limits!$B$9*Assets!$S110,MAX(0,$F110-SUM($I110:AF110)))),IF($E110=1,$F110-$I110,$H110)*INDEX(Rates!$C$2:$AP$60,MATCH($B110,Rates!$A$2:$A$60,0),25)))</f>
      </c>
      <c r="AH110" s="2">
        <f>IF($B110="",0,IF($D110=1,IF(26&lt;=$C110,MIN(IF($E110=1,$F110-$I110,$H110)*INDEX(Rates!$C$2:$AP$60,MATCH($B110,Rates!$A$2:$A$60,0),26),Limits!$B$9*Assets!$S110),MIN(Limits!$B$9*Assets!$S110,MAX(0,$F110-SUM($I110:AG110)))),IF($E110=1,$F110-$I110,$H110)*INDEX(Rates!$C$2:$AP$60,MATCH($B110,Rates!$A$2:$A$60,0),26)))</f>
      </c>
      <c r="AI110" s="2">
        <f>IF($B110="",0,IF($D110=1,IF(27&lt;=$C110,MIN(IF($E110=1,$F110-$I110,$H110)*INDEX(Rates!$C$2:$AP$60,MATCH($B110,Rates!$A$2:$A$60,0),27),Limits!$B$9*Assets!$S110),MIN(Limits!$B$9*Assets!$S110,MAX(0,$F110-SUM($I110:AH110)))),IF($E110=1,$F110-$I110,$H110)*INDEX(Rates!$C$2:$AP$60,MATCH($B110,Rates!$A$2:$A$60,0),27)))</f>
      </c>
      <c r="AJ110" s="2">
        <f>IF($B110="",0,IF($D110=1,IF(28&lt;=$C110,MIN(IF($E110=1,$F110-$I110,$H110)*INDEX(Rates!$C$2:$AP$60,MATCH($B110,Rates!$A$2:$A$60,0),28),Limits!$B$9*Assets!$S110),MIN(Limits!$B$9*Assets!$S110,MAX(0,$F110-SUM($I110:AI110)))),IF($E110=1,$F110-$I110,$H110)*INDEX(Rates!$C$2:$AP$60,MATCH($B110,Rates!$A$2:$A$60,0),28)))</f>
      </c>
      <c r="AK110" s="2">
        <f>IF($B110="",0,IF($D110=1,IF(29&lt;=$C110,MIN(IF($E110=1,$F110-$I110,$H110)*INDEX(Rates!$C$2:$AP$60,MATCH($B110,Rates!$A$2:$A$60,0),29),Limits!$B$9*Assets!$S110),MIN(Limits!$B$9*Assets!$S110,MAX(0,$F110-SUM($I110:AJ110)))),IF($E110=1,$F110-$I110,$H110)*INDEX(Rates!$C$2:$AP$60,MATCH($B110,Rates!$A$2:$A$60,0),29)))</f>
      </c>
      <c r="AL110" s="2">
        <f>IF($B110="",0,IF($D110=1,IF(30&lt;=$C110,MIN(IF($E110=1,$F110-$I110,$H110)*INDEX(Rates!$C$2:$AP$60,MATCH($B110,Rates!$A$2:$A$60,0),30),Limits!$B$9*Assets!$S110),MIN(Limits!$B$9*Assets!$S110,MAX(0,$F110-SUM($I110:AK110)))),IF($E110=1,$F110-$I110,$H110)*INDEX(Rates!$C$2:$AP$60,MATCH($B110,Rates!$A$2:$A$60,0),30)))</f>
      </c>
      <c r="AM110" s="2">
        <f>IF($B110="",0,IF($D110=1,IF(31&lt;=$C110,MIN(IF($E110=1,$F110-$I110,$H110)*INDEX(Rates!$C$2:$AP$60,MATCH($B110,Rates!$A$2:$A$60,0),31),Limits!$B$9*Assets!$S110),MIN(Limits!$B$9*Assets!$S110,MAX(0,$F110-SUM($I110:AL110)))),IF($E110=1,$F110-$I110,$H110)*INDEX(Rates!$C$2:$AP$60,MATCH($B110,Rates!$A$2:$A$60,0),31)))</f>
      </c>
      <c r="AN110" s="2">
        <f>IF($B110="",0,IF($D110=1,IF(32&lt;=$C110,MIN(IF($E110=1,$F110-$I110,$H110)*INDEX(Rates!$C$2:$AP$60,MATCH($B110,Rates!$A$2:$A$60,0),32),Limits!$B$9*Assets!$S110),MIN(Limits!$B$9*Assets!$S110,MAX(0,$F110-SUM($I110:AM110)))),IF($E110=1,$F110-$I110,$H110)*INDEX(Rates!$C$2:$AP$60,MATCH($B110,Rates!$A$2:$A$60,0),32)))</f>
      </c>
      <c r="AO110" s="2">
        <f>IF($B110="",0,IF($D110=1,IF(33&lt;=$C110,MIN(IF($E110=1,$F110-$I110,$H110)*INDEX(Rates!$C$2:$AP$60,MATCH($B110,Rates!$A$2:$A$60,0),33),Limits!$B$9*Assets!$S110),MIN(Limits!$B$9*Assets!$S110,MAX(0,$F110-SUM($I110:AN110)))),IF($E110=1,$F110-$I110,$H110)*INDEX(Rates!$C$2:$AP$60,MATCH($B110,Rates!$A$2:$A$60,0),33)))</f>
      </c>
      <c r="AP110" s="2">
        <f>IF($B110="",0,IF($D110=1,IF(34&lt;=$C110,MIN(IF($E110=1,$F110-$I110,$H110)*INDEX(Rates!$C$2:$AP$60,MATCH($B110,Rates!$A$2:$A$60,0),34),Limits!$B$9*Assets!$S110),MIN(Limits!$B$9*Assets!$S110,MAX(0,$F110-SUM($I110:AO110)))),IF($E110=1,$F110-$I110,$H110)*INDEX(Rates!$C$2:$AP$60,MATCH($B110,Rates!$A$2:$A$60,0),34)))</f>
      </c>
      <c r="AQ110" s="2">
        <f>IF($B110="",0,IF($D110=1,IF(35&lt;=$C110,MIN(IF($E110=1,$F110-$I110,$H110)*INDEX(Rates!$C$2:$AP$60,MATCH($B110,Rates!$A$2:$A$60,0),35),Limits!$B$9*Assets!$S110),MIN(Limits!$B$9*Assets!$S110,MAX(0,$F110-SUM($I110:AP110)))),IF($E110=1,$F110-$I110,$H110)*INDEX(Rates!$C$2:$AP$60,MATCH($B110,Rates!$A$2:$A$60,0),35)))</f>
      </c>
      <c r="AR110" s="2">
        <f>IF($B110="",0,IF($D110=1,IF(36&lt;=$C110,MIN(IF($E110=1,$F110-$I110,$H110)*INDEX(Rates!$C$2:$AP$60,MATCH($B110,Rates!$A$2:$A$60,0),36),Limits!$B$9*Assets!$S110),MIN(Limits!$B$9*Assets!$S110,MAX(0,$F110-SUM($I110:AQ110)))),IF($E110=1,$F110-$I110,$H110)*INDEX(Rates!$C$2:$AP$60,MATCH($B110,Rates!$A$2:$A$60,0),36)))</f>
      </c>
      <c r="AS110" s="2">
        <f>IF($B110="",0,IF($D110=1,IF(37&lt;=$C110,MIN(IF($E110=1,$F110-$I110,$H110)*INDEX(Rates!$C$2:$AP$60,MATCH($B110,Rates!$A$2:$A$60,0),37),Limits!$B$9*Assets!$S110),MIN(Limits!$B$9*Assets!$S110,MAX(0,$F110-SUM($I110:AR110)))),IF($E110=1,$F110-$I110,$H110)*INDEX(Rates!$C$2:$AP$60,MATCH($B110,Rates!$A$2:$A$60,0),37)))</f>
      </c>
      <c r="AT110" s="2">
        <f>IF($B110="",0,IF($D110=1,IF(38&lt;=$C110,MIN(IF($E110=1,$F110-$I110,$H110)*INDEX(Rates!$C$2:$AP$60,MATCH($B110,Rates!$A$2:$A$60,0),38),Limits!$B$9*Assets!$S110),MIN(Limits!$B$9*Assets!$S110,MAX(0,$F110-SUM($I110:AS110)))),IF($E110=1,$F110-$I110,$H110)*INDEX(Rates!$C$2:$AP$60,MATCH($B110,Rates!$A$2:$A$60,0),38)))</f>
      </c>
      <c r="AU110" s="2">
        <f>IF($B110="",0,IF($D110=1,IF(39&lt;=$C110,MIN(IF($E110=1,$F110-$I110,$H110)*INDEX(Rates!$C$2:$AP$60,MATCH($B110,Rates!$A$2:$A$60,0),39),Limits!$B$9*Assets!$S110),MIN(Limits!$B$9*Assets!$S110,MAX(0,$F110-SUM($I110:AT110)))),IF($E110=1,$F110-$I110,$H110)*INDEX(Rates!$C$2:$AP$60,MATCH($B110,Rates!$A$2:$A$60,0),39)))</f>
      </c>
      <c r="AV110" s="2">
        <f>IF($B110="",0,IF($D110=1,IF(40&lt;=$C110,MIN(IF($E110=1,$F110-$I110,$H110)*INDEX(Rates!$C$2:$AP$60,MATCH($B110,Rates!$A$2:$A$60,0),40),Limits!$B$9*Assets!$S110),MIN(Limits!$B$9*Assets!$S110,MAX(0,$F110-SUM($I110:AU110)))),IF($E110=1,$F110-$I110,$H110)*INDEX(Rates!$C$2:$AP$60,MATCH($B110,Rates!$A$2:$A$60,0),40)))</f>
      </c>
    </row>
    <row r="111" spans="1:48" x14ac:dyDescent="0.25">
      <c r="A111">
        <f>IF(Assets!A111="","",Assets!A111)</f>
      </c>
      <c r="B111">
        <f>Assets!AD111</f>
      </c>
      <c r="C111">
        <f>IF(B111="",0,INDEX(Rates!$B$2:$B$60,MATCH(B111,Rates!$A$2:$A$60,0)))</f>
      </c>
      <c r="D111">
        <f>Assets!X111</f>
      </c>
      <c r="E111">
        <f>IF(AND(D111=1,Assets!J111=1,Assets!K111=0),1,0)</f>
      </c>
      <c r="F111">
        <f>Assets!T111</f>
      </c>
      <c r="G111">
        <f>Assets!AF111+Assets!L111</f>
      </c>
      <c r="H111">
        <f>Assets!M111</f>
      </c>
      <c r="I111" s="2">
        <f>IF($B111="",0,IF($D111=1,IF(1&lt;=$C111,MIN($G111+$H111*INDEX(Rates!$C$2:$AP$60,MATCH($B111,Rates!$A$2:$A$60,0),1),Assets!$Z111),MIN($G111+$H111*INDEX(Rates!$C$2:$AP$60,MATCH($B111,Rates!$A$2:$A$60,0),1),Assets!$Z111)),$G111+$H111*INDEX(Rates!$C$2:$AP$60,MATCH($B111,Rates!$A$2:$A$60,0),1)))</f>
      </c>
      <c r="J111" s="2">
        <f>IF($B111="",0,IF($D111=1,IF(2&lt;=$C111,MIN(IF($E111=1,$F111-$I111,$H111)*INDEX(Rates!$C$2:$AP$60,MATCH($B111,Rates!$A$2:$A$60,0),2),Limits!$B$7*Assets!$S111),MIN(Limits!$B$9*Assets!$S111,MAX(0,$F111-SUM($I111:I111)))),IF($E111=1,$F111-$I111,$H111)*INDEX(Rates!$C$2:$AP$60,MATCH($B111,Rates!$A$2:$A$60,0),2)))</f>
      </c>
      <c r="K111" s="2">
        <f>IF($B111="",0,IF($D111=1,IF(3&lt;=$C111,MIN(IF($E111=1,$F111-$I111,$H111)*INDEX(Rates!$C$2:$AP$60,MATCH($B111,Rates!$A$2:$A$60,0),3),Limits!$B$8*Assets!$S111),MIN(Limits!$B$9*Assets!$S111,MAX(0,$F111-SUM($I111:J111)))),IF($E111=1,$F111-$I111,$H111)*INDEX(Rates!$C$2:$AP$60,MATCH($B111,Rates!$A$2:$A$60,0),3)))</f>
      </c>
      <c r="L111" s="2">
        <f>IF($B111="",0,IF($D111=1,IF(4&lt;=$C111,MIN(IF($E111=1,$F111-$I111,$H111)*INDEX(Rates!$C$2:$AP$60,MATCH($B111,Rates!$A$2:$A$60,0),4),Limits!$B$9*Assets!$S111),MIN(Limits!$B$9*Assets!$S111,MAX(0,$F111-SUM($I111:K111)))),IF($E111=1,$F111-$I111,$H111)*INDEX(Rates!$C$2:$AP$60,MATCH($B111,Rates!$A$2:$A$60,0),4)))</f>
      </c>
      <c r="M111" s="2">
        <f>IF($B111="",0,IF($D111=1,IF(5&lt;=$C111,MIN(IF($E111=1,$F111-$I111,$H111)*INDEX(Rates!$C$2:$AP$60,MATCH($B111,Rates!$A$2:$A$60,0),5),Limits!$B$9*Assets!$S111),MIN(Limits!$B$9*Assets!$S111,MAX(0,$F111-SUM($I111:L111)))),IF($E111=1,$F111-$I111,$H111)*INDEX(Rates!$C$2:$AP$60,MATCH($B111,Rates!$A$2:$A$60,0),5)))</f>
      </c>
      <c r="N111" s="2">
        <f>IF($B111="",0,IF($D111=1,IF(6&lt;=$C111,MIN(IF($E111=1,$F111-$I111,$H111)*INDEX(Rates!$C$2:$AP$60,MATCH($B111,Rates!$A$2:$A$60,0),6),Limits!$B$9*Assets!$S111),MIN(Limits!$B$9*Assets!$S111,MAX(0,$F111-SUM($I111:M111)))),IF($E111=1,$F111-$I111,$H111)*INDEX(Rates!$C$2:$AP$60,MATCH($B111,Rates!$A$2:$A$60,0),6)))</f>
      </c>
      <c r="O111" s="2">
        <f>IF($B111="",0,IF($D111=1,IF(7&lt;=$C111,MIN(IF($E111=1,$F111-$I111,$H111)*INDEX(Rates!$C$2:$AP$60,MATCH($B111,Rates!$A$2:$A$60,0),7),Limits!$B$9*Assets!$S111),MIN(Limits!$B$9*Assets!$S111,MAX(0,$F111-SUM($I111:N111)))),IF($E111=1,$F111-$I111,$H111)*INDEX(Rates!$C$2:$AP$60,MATCH($B111,Rates!$A$2:$A$60,0),7)))</f>
      </c>
      <c r="P111" s="2">
        <f>IF($B111="",0,IF($D111=1,IF(8&lt;=$C111,MIN(IF($E111=1,$F111-$I111,$H111)*INDEX(Rates!$C$2:$AP$60,MATCH($B111,Rates!$A$2:$A$60,0),8),Limits!$B$9*Assets!$S111),MIN(Limits!$B$9*Assets!$S111,MAX(0,$F111-SUM($I111:O111)))),IF($E111=1,$F111-$I111,$H111)*INDEX(Rates!$C$2:$AP$60,MATCH($B111,Rates!$A$2:$A$60,0),8)))</f>
      </c>
      <c r="Q111" s="2">
        <f>IF($B111="",0,IF($D111=1,IF(9&lt;=$C111,MIN(IF($E111=1,$F111-$I111,$H111)*INDEX(Rates!$C$2:$AP$60,MATCH($B111,Rates!$A$2:$A$60,0),9),Limits!$B$9*Assets!$S111),MIN(Limits!$B$9*Assets!$S111,MAX(0,$F111-SUM($I111:P111)))),IF($E111=1,$F111-$I111,$H111)*INDEX(Rates!$C$2:$AP$60,MATCH($B111,Rates!$A$2:$A$60,0),9)))</f>
      </c>
      <c r="R111" s="2">
        <f>IF($B111="",0,IF($D111=1,IF(10&lt;=$C111,MIN(IF($E111=1,$F111-$I111,$H111)*INDEX(Rates!$C$2:$AP$60,MATCH($B111,Rates!$A$2:$A$60,0),10),Limits!$B$9*Assets!$S111),MIN(Limits!$B$9*Assets!$S111,MAX(0,$F111-SUM($I111:Q111)))),IF($E111=1,$F111-$I111,$H111)*INDEX(Rates!$C$2:$AP$60,MATCH($B111,Rates!$A$2:$A$60,0),10)))</f>
      </c>
      <c r="S111" s="2">
        <f>IF($B111="",0,IF($D111=1,IF(11&lt;=$C111,MIN(IF($E111=1,$F111-$I111,$H111)*INDEX(Rates!$C$2:$AP$60,MATCH($B111,Rates!$A$2:$A$60,0),11),Limits!$B$9*Assets!$S111),MIN(Limits!$B$9*Assets!$S111,MAX(0,$F111-SUM($I111:R111)))),IF($E111=1,$F111-$I111,$H111)*INDEX(Rates!$C$2:$AP$60,MATCH($B111,Rates!$A$2:$A$60,0),11)))</f>
      </c>
      <c r="T111" s="2">
        <f>IF($B111="",0,IF($D111=1,IF(12&lt;=$C111,MIN(IF($E111=1,$F111-$I111,$H111)*INDEX(Rates!$C$2:$AP$60,MATCH($B111,Rates!$A$2:$A$60,0),12),Limits!$B$9*Assets!$S111),MIN(Limits!$B$9*Assets!$S111,MAX(0,$F111-SUM($I111:S111)))),IF($E111=1,$F111-$I111,$H111)*INDEX(Rates!$C$2:$AP$60,MATCH($B111,Rates!$A$2:$A$60,0),12)))</f>
      </c>
      <c r="U111" s="2">
        <f>IF($B111="",0,IF($D111=1,IF(13&lt;=$C111,MIN(IF($E111=1,$F111-$I111,$H111)*INDEX(Rates!$C$2:$AP$60,MATCH($B111,Rates!$A$2:$A$60,0),13),Limits!$B$9*Assets!$S111),MIN(Limits!$B$9*Assets!$S111,MAX(0,$F111-SUM($I111:T111)))),IF($E111=1,$F111-$I111,$H111)*INDEX(Rates!$C$2:$AP$60,MATCH($B111,Rates!$A$2:$A$60,0),13)))</f>
      </c>
      <c r="V111" s="2">
        <f>IF($B111="",0,IF($D111=1,IF(14&lt;=$C111,MIN(IF($E111=1,$F111-$I111,$H111)*INDEX(Rates!$C$2:$AP$60,MATCH($B111,Rates!$A$2:$A$60,0),14),Limits!$B$9*Assets!$S111),MIN(Limits!$B$9*Assets!$S111,MAX(0,$F111-SUM($I111:U111)))),IF($E111=1,$F111-$I111,$H111)*INDEX(Rates!$C$2:$AP$60,MATCH($B111,Rates!$A$2:$A$60,0),14)))</f>
      </c>
      <c r="W111" s="2">
        <f>IF($B111="",0,IF($D111=1,IF(15&lt;=$C111,MIN(IF($E111=1,$F111-$I111,$H111)*INDEX(Rates!$C$2:$AP$60,MATCH($B111,Rates!$A$2:$A$60,0),15),Limits!$B$9*Assets!$S111),MIN(Limits!$B$9*Assets!$S111,MAX(0,$F111-SUM($I111:V111)))),IF($E111=1,$F111-$I111,$H111)*INDEX(Rates!$C$2:$AP$60,MATCH($B111,Rates!$A$2:$A$60,0),15)))</f>
      </c>
      <c r="X111" s="2">
        <f>IF($B111="",0,IF($D111=1,IF(16&lt;=$C111,MIN(IF($E111=1,$F111-$I111,$H111)*INDEX(Rates!$C$2:$AP$60,MATCH($B111,Rates!$A$2:$A$60,0),16),Limits!$B$9*Assets!$S111),MIN(Limits!$B$9*Assets!$S111,MAX(0,$F111-SUM($I111:W111)))),IF($E111=1,$F111-$I111,$H111)*INDEX(Rates!$C$2:$AP$60,MATCH($B111,Rates!$A$2:$A$60,0),16)))</f>
      </c>
      <c r="Y111" s="2">
        <f>IF($B111="",0,IF($D111=1,IF(17&lt;=$C111,MIN(IF($E111=1,$F111-$I111,$H111)*INDEX(Rates!$C$2:$AP$60,MATCH($B111,Rates!$A$2:$A$60,0),17),Limits!$B$9*Assets!$S111),MIN(Limits!$B$9*Assets!$S111,MAX(0,$F111-SUM($I111:X111)))),IF($E111=1,$F111-$I111,$H111)*INDEX(Rates!$C$2:$AP$60,MATCH($B111,Rates!$A$2:$A$60,0),17)))</f>
      </c>
      <c r="Z111" s="2">
        <f>IF($B111="",0,IF($D111=1,IF(18&lt;=$C111,MIN(IF($E111=1,$F111-$I111,$H111)*INDEX(Rates!$C$2:$AP$60,MATCH($B111,Rates!$A$2:$A$60,0),18),Limits!$B$9*Assets!$S111),MIN(Limits!$B$9*Assets!$S111,MAX(0,$F111-SUM($I111:Y111)))),IF($E111=1,$F111-$I111,$H111)*INDEX(Rates!$C$2:$AP$60,MATCH($B111,Rates!$A$2:$A$60,0),18)))</f>
      </c>
      <c r="AA111" s="2">
        <f>IF($B111="",0,IF($D111=1,IF(19&lt;=$C111,MIN(IF($E111=1,$F111-$I111,$H111)*INDEX(Rates!$C$2:$AP$60,MATCH($B111,Rates!$A$2:$A$60,0),19),Limits!$B$9*Assets!$S111),MIN(Limits!$B$9*Assets!$S111,MAX(0,$F111-SUM($I111:Z111)))),IF($E111=1,$F111-$I111,$H111)*INDEX(Rates!$C$2:$AP$60,MATCH($B111,Rates!$A$2:$A$60,0),19)))</f>
      </c>
      <c r="AB111" s="2">
        <f>IF($B111="",0,IF($D111=1,IF(20&lt;=$C111,MIN(IF($E111=1,$F111-$I111,$H111)*INDEX(Rates!$C$2:$AP$60,MATCH($B111,Rates!$A$2:$A$60,0),20),Limits!$B$9*Assets!$S111),MIN(Limits!$B$9*Assets!$S111,MAX(0,$F111-SUM($I111:AA111)))),IF($E111=1,$F111-$I111,$H111)*INDEX(Rates!$C$2:$AP$60,MATCH($B111,Rates!$A$2:$A$60,0),20)))</f>
      </c>
      <c r="AC111" s="2">
        <f>IF($B111="",0,IF($D111=1,IF(21&lt;=$C111,MIN(IF($E111=1,$F111-$I111,$H111)*INDEX(Rates!$C$2:$AP$60,MATCH($B111,Rates!$A$2:$A$60,0),21),Limits!$B$9*Assets!$S111),MIN(Limits!$B$9*Assets!$S111,MAX(0,$F111-SUM($I111:AB111)))),IF($E111=1,$F111-$I111,$H111)*INDEX(Rates!$C$2:$AP$60,MATCH($B111,Rates!$A$2:$A$60,0),21)))</f>
      </c>
      <c r="AD111" s="2">
        <f>IF($B111="",0,IF($D111=1,IF(22&lt;=$C111,MIN(IF($E111=1,$F111-$I111,$H111)*INDEX(Rates!$C$2:$AP$60,MATCH($B111,Rates!$A$2:$A$60,0),22),Limits!$B$9*Assets!$S111),MIN(Limits!$B$9*Assets!$S111,MAX(0,$F111-SUM($I111:AC111)))),IF($E111=1,$F111-$I111,$H111)*INDEX(Rates!$C$2:$AP$60,MATCH($B111,Rates!$A$2:$A$60,0),22)))</f>
      </c>
      <c r="AE111" s="2">
        <f>IF($B111="",0,IF($D111=1,IF(23&lt;=$C111,MIN(IF($E111=1,$F111-$I111,$H111)*INDEX(Rates!$C$2:$AP$60,MATCH($B111,Rates!$A$2:$A$60,0),23),Limits!$B$9*Assets!$S111),MIN(Limits!$B$9*Assets!$S111,MAX(0,$F111-SUM($I111:AD111)))),IF($E111=1,$F111-$I111,$H111)*INDEX(Rates!$C$2:$AP$60,MATCH($B111,Rates!$A$2:$A$60,0),23)))</f>
      </c>
      <c r="AF111" s="2">
        <f>IF($B111="",0,IF($D111=1,IF(24&lt;=$C111,MIN(IF($E111=1,$F111-$I111,$H111)*INDEX(Rates!$C$2:$AP$60,MATCH($B111,Rates!$A$2:$A$60,0),24),Limits!$B$9*Assets!$S111),MIN(Limits!$B$9*Assets!$S111,MAX(0,$F111-SUM($I111:AE111)))),IF($E111=1,$F111-$I111,$H111)*INDEX(Rates!$C$2:$AP$60,MATCH($B111,Rates!$A$2:$A$60,0),24)))</f>
      </c>
      <c r="AG111" s="2">
        <f>IF($B111="",0,IF($D111=1,IF(25&lt;=$C111,MIN(IF($E111=1,$F111-$I111,$H111)*INDEX(Rates!$C$2:$AP$60,MATCH($B111,Rates!$A$2:$A$60,0),25),Limits!$B$9*Assets!$S111),MIN(Limits!$B$9*Assets!$S111,MAX(0,$F111-SUM($I111:AF111)))),IF($E111=1,$F111-$I111,$H111)*INDEX(Rates!$C$2:$AP$60,MATCH($B111,Rates!$A$2:$A$60,0),25)))</f>
      </c>
      <c r="AH111" s="2">
        <f>IF($B111="",0,IF($D111=1,IF(26&lt;=$C111,MIN(IF($E111=1,$F111-$I111,$H111)*INDEX(Rates!$C$2:$AP$60,MATCH($B111,Rates!$A$2:$A$60,0),26),Limits!$B$9*Assets!$S111),MIN(Limits!$B$9*Assets!$S111,MAX(0,$F111-SUM($I111:AG111)))),IF($E111=1,$F111-$I111,$H111)*INDEX(Rates!$C$2:$AP$60,MATCH($B111,Rates!$A$2:$A$60,0),26)))</f>
      </c>
      <c r="AI111" s="2">
        <f>IF($B111="",0,IF($D111=1,IF(27&lt;=$C111,MIN(IF($E111=1,$F111-$I111,$H111)*INDEX(Rates!$C$2:$AP$60,MATCH($B111,Rates!$A$2:$A$60,0),27),Limits!$B$9*Assets!$S111),MIN(Limits!$B$9*Assets!$S111,MAX(0,$F111-SUM($I111:AH111)))),IF($E111=1,$F111-$I111,$H111)*INDEX(Rates!$C$2:$AP$60,MATCH($B111,Rates!$A$2:$A$60,0),27)))</f>
      </c>
      <c r="AJ111" s="2">
        <f>IF($B111="",0,IF($D111=1,IF(28&lt;=$C111,MIN(IF($E111=1,$F111-$I111,$H111)*INDEX(Rates!$C$2:$AP$60,MATCH($B111,Rates!$A$2:$A$60,0),28),Limits!$B$9*Assets!$S111),MIN(Limits!$B$9*Assets!$S111,MAX(0,$F111-SUM($I111:AI111)))),IF($E111=1,$F111-$I111,$H111)*INDEX(Rates!$C$2:$AP$60,MATCH($B111,Rates!$A$2:$A$60,0),28)))</f>
      </c>
      <c r="AK111" s="2">
        <f>IF($B111="",0,IF($D111=1,IF(29&lt;=$C111,MIN(IF($E111=1,$F111-$I111,$H111)*INDEX(Rates!$C$2:$AP$60,MATCH($B111,Rates!$A$2:$A$60,0),29),Limits!$B$9*Assets!$S111),MIN(Limits!$B$9*Assets!$S111,MAX(0,$F111-SUM($I111:AJ111)))),IF($E111=1,$F111-$I111,$H111)*INDEX(Rates!$C$2:$AP$60,MATCH($B111,Rates!$A$2:$A$60,0),29)))</f>
      </c>
      <c r="AL111" s="2">
        <f>IF($B111="",0,IF($D111=1,IF(30&lt;=$C111,MIN(IF($E111=1,$F111-$I111,$H111)*INDEX(Rates!$C$2:$AP$60,MATCH($B111,Rates!$A$2:$A$60,0),30),Limits!$B$9*Assets!$S111),MIN(Limits!$B$9*Assets!$S111,MAX(0,$F111-SUM($I111:AK111)))),IF($E111=1,$F111-$I111,$H111)*INDEX(Rates!$C$2:$AP$60,MATCH($B111,Rates!$A$2:$A$60,0),30)))</f>
      </c>
      <c r="AM111" s="2">
        <f>IF($B111="",0,IF($D111=1,IF(31&lt;=$C111,MIN(IF($E111=1,$F111-$I111,$H111)*INDEX(Rates!$C$2:$AP$60,MATCH($B111,Rates!$A$2:$A$60,0),31),Limits!$B$9*Assets!$S111),MIN(Limits!$B$9*Assets!$S111,MAX(0,$F111-SUM($I111:AL111)))),IF($E111=1,$F111-$I111,$H111)*INDEX(Rates!$C$2:$AP$60,MATCH($B111,Rates!$A$2:$A$60,0),31)))</f>
      </c>
      <c r="AN111" s="2">
        <f>IF($B111="",0,IF($D111=1,IF(32&lt;=$C111,MIN(IF($E111=1,$F111-$I111,$H111)*INDEX(Rates!$C$2:$AP$60,MATCH($B111,Rates!$A$2:$A$60,0),32),Limits!$B$9*Assets!$S111),MIN(Limits!$B$9*Assets!$S111,MAX(0,$F111-SUM($I111:AM111)))),IF($E111=1,$F111-$I111,$H111)*INDEX(Rates!$C$2:$AP$60,MATCH($B111,Rates!$A$2:$A$60,0),32)))</f>
      </c>
      <c r="AO111" s="2">
        <f>IF($B111="",0,IF($D111=1,IF(33&lt;=$C111,MIN(IF($E111=1,$F111-$I111,$H111)*INDEX(Rates!$C$2:$AP$60,MATCH($B111,Rates!$A$2:$A$60,0),33),Limits!$B$9*Assets!$S111),MIN(Limits!$B$9*Assets!$S111,MAX(0,$F111-SUM($I111:AN111)))),IF($E111=1,$F111-$I111,$H111)*INDEX(Rates!$C$2:$AP$60,MATCH($B111,Rates!$A$2:$A$60,0),33)))</f>
      </c>
      <c r="AP111" s="2">
        <f>IF($B111="",0,IF($D111=1,IF(34&lt;=$C111,MIN(IF($E111=1,$F111-$I111,$H111)*INDEX(Rates!$C$2:$AP$60,MATCH($B111,Rates!$A$2:$A$60,0),34),Limits!$B$9*Assets!$S111),MIN(Limits!$B$9*Assets!$S111,MAX(0,$F111-SUM($I111:AO111)))),IF($E111=1,$F111-$I111,$H111)*INDEX(Rates!$C$2:$AP$60,MATCH($B111,Rates!$A$2:$A$60,0),34)))</f>
      </c>
      <c r="AQ111" s="2">
        <f>IF($B111="",0,IF($D111=1,IF(35&lt;=$C111,MIN(IF($E111=1,$F111-$I111,$H111)*INDEX(Rates!$C$2:$AP$60,MATCH($B111,Rates!$A$2:$A$60,0),35),Limits!$B$9*Assets!$S111),MIN(Limits!$B$9*Assets!$S111,MAX(0,$F111-SUM($I111:AP111)))),IF($E111=1,$F111-$I111,$H111)*INDEX(Rates!$C$2:$AP$60,MATCH($B111,Rates!$A$2:$A$60,0),35)))</f>
      </c>
      <c r="AR111" s="2">
        <f>IF($B111="",0,IF($D111=1,IF(36&lt;=$C111,MIN(IF($E111=1,$F111-$I111,$H111)*INDEX(Rates!$C$2:$AP$60,MATCH($B111,Rates!$A$2:$A$60,0),36),Limits!$B$9*Assets!$S111),MIN(Limits!$B$9*Assets!$S111,MAX(0,$F111-SUM($I111:AQ111)))),IF($E111=1,$F111-$I111,$H111)*INDEX(Rates!$C$2:$AP$60,MATCH($B111,Rates!$A$2:$A$60,0),36)))</f>
      </c>
      <c r="AS111" s="2">
        <f>IF($B111="",0,IF($D111=1,IF(37&lt;=$C111,MIN(IF($E111=1,$F111-$I111,$H111)*INDEX(Rates!$C$2:$AP$60,MATCH($B111,Rates!$A$2:$A$60,0),37),Limits!$B$9*Assets!$S111),MIN(Limits!$B$9*Assets!$S111,MAX(0,$F111-SUM($I111:AR111)))),IF($E111=1,$F111-$I111,$H111)*INDEX(Rates!$C$2:$AP$60,MATCH($B111,Rates!$A$2:$A$60,0),37)))</f>
      </c>
      <c r="AT111" s="2">
        <f>IF($B111="",0,IF($D111=1,IF(38&lt;=$C111,MIN(IF($E111=1,$F111-$I111,$H111)*INDEX(Rates!$C$2:$AP$60,MATCH($B111,Rates!$A$2:$A$60,0),38),Limits!$B$9*Assets!$S111),MIN(Limits!$B$9*Assets!$S111,MAX(0,$F111-SUM($I111:AS111)))),IF($E111=1,$F111-$I111,$H111)*INDEX(Rates!$C$2:$AP$60,MATCH($B111,Rates!$A$2:$A$60,0),38)))</f>
      </c>
      <c r="AU111" s="2">
        <f>IF($B111="",0,IF($D111=1,IF(39&lt;=$C111,MIN(IF($E111=1,$F111-$I111,$H111)*INDEX(Rates!$C$2:$AP$60,MATCH($B111,Rates!$A$2:$A$60,0),39),Limits!$B$9*Assets!$S111),MIN(Limits!$B$9*Assets!$S111,MAX(0,$F111-SUM($I111:AT111)))),IF($E111=1,$F111-$I111,$H111)*INDEX(Rates!$C$2:$AP$60,MATCH($B111,Rates!$A$2:$A$60,0),39)))</f>
      </c>
      <c r="AV111" s="2">
        <f>IF($B111="",0,IF($D111=1,IF(40&lt;=$C111,MIN(IF($E111=1,$F111-$I111,$H111)*INDEX(Rates!$C$2:$AP$60,MATCH($B111,Rates!$A$2:$A$60,0),40),Limits!$B$9*Assets!$S111),MIN(Limits!$B$9*Assets!$S111,MAX(0,$F111-SUM($I111:AU111)))),IF($E111=1,$F111-$I111,$H111)*INDEX(Rates!$C$2:$AP$60,MATCH($B111,Rates!$A$2:$A$60,0),40)))</f>
      </c>
    </row>
    <row r="112" spans="1:48" x14ac:dyDescent="0.25">
      <c r="A112">
        <f>IF(Assets!A112="","",Assets!A112)</f>
      </c>
      <c r="B112">
        <f>Assets!AD112</f>
      </c>
      <c r="C112">
        <f>IF(B112="",0,INDEX(Rates!$B$2:$B$60,MATCH(B112,Rates!$A$2:$A$60,0)))</f>
      </c>
      <c r="D112">
        <f>Assets!X112</f>
      </c>
      <c r="E112">
        <f>IF(AND(D112=1,Assets!J112=1,Assets!K112=0),1,0)</f>
      </c>
      <c r="F112">
        <f>Assets!T112</f>
      </c>
      <c r="G112">
        <f>Assets!AF112+Assets!L112</f>
      </c>
      <c r="H112">
        <f>Assets!M112</f>
      </c>
      <c r="I112" s="2">
        <f>IF($B112="",0,IF($D112=1,IF(1&lt;=$C112,MIN($G112+$H112*INDEX(Rates!$C$2:$AP$60,MATCH($B112,Rates!$A$2:$A$60,0),1),Assets!$Z112),MIN($G112+$H112*INDEX(Rates!$C$2:$AP$60,MATCH($B112,Rates!$A$2:$A$60,0),1),Assets!$Z112)),$G112+$H112*INDEX(Rates!$C$2:$AP$60,MATCH($B112,Rates!$A$2:$A$60,0),1)))</f>
      </c>
      <c r="J112" s="2">
        <f>IF($B112="",0,IF($D112=1,IF(2&lt;=$C112,MIN(IF($E112=1,$F112-$I112,$H112)*INDEX(Rates!$C$2:$AP$60,MATCH($B112,Rates!$A$2:$A$60,0),2),Limits!$B$7*Assets!$S112),MIN(Limits!$B$9*Assets!$S112,MAX(0,$F112-SUM($I112:I112)))),IF($E112=1,$F112-$I112,$H112)*INDEX(Rates!$C$2:$AP$60,MATCH($B112,Rates!$A$2:$A$60,0),2)))</f>
      </c>
      <c r="K112" s="2">
        <f>IF($B112="",0,IF($D112=1,IF(3&lt;=$C112,MIN(IF($E112=1,$F112-$I112,$H112)*INDEX(Rates!$C$2:$AP$60,MATCH($B112,Rates!$A$2:$A$60,0),3),Limits!$B$8*Assets!$S112),MIN(Limits!$B$9*Assets!$S112,MAX(0,$F112-SUM($I112:J112)))),IF($E112=1,$F112-$I112,$H112)*INDEX(Rates!$C$2:$AP$60,MATCH($B112,Rates!$A$2:$A$60,0),3)))</f>
      </c>
      <c r="L112" s="2">
        <f>IF($B112="",0,IF($D112=1,IF(4&lt;=$C112,MIN(IF($E112=1,$F112-$I112,$H112)*INDEX(Rates!$C$2:$AP$60,MATCH($B112,Rates!$A$2:$A$60,0),4),Limits!$B$9*Assets!$S112),MIN(Limits!$B$9*Assets!$S112,MAX(0,$F112-SUM($I112:K112)))),IF($E112=1,$F112-$I112,$H112)*INDEX(Rates!$C$2:$AP$60,MATCH($B112,Rates!$A$2:$A$60,0),4)))</f>
      </c>
      <c r="M112" s="2">
        <f>IF($B112="",0,IF($D112=1,IF(5&lt;=$C112,MIN(IF($E112=1,$F112-$I112,$H112)*INDEX(Rates!$C$2:$AP$60,MATCH($B112,Rates!$A$2:$A$60,0),5),Limits!$B$9*Assets!$S112),MIN(Limits!$B$9*Assets!$S112,MAX(0,$F112-SUM($I112:L112)))),IF($E112=1,$F112-$I112,$H112)*INDEX(Rates!$C$2:$AP$60,MATCH($B112,Rates!$A$2:$A$60,0),5)))</f>
      </c>
      <c r="N112" s="2">
        <f>IF($B112="",0,IF($D112=1,IF(6&lt;=$C112,MIN(IF($E112=1,$F112-$I112,$H112)*INDEX(Rates!$C$2:$AP$60,MATCH($B112,Rates!$A$2:$A$60,0),6),Limits!$B$9*Assets!$S112),MIN(Limits!$B$9*Assets!$S112,MAX(0,$F112-SUM($I112:M112)))),IF($E112=1,$F112-$I112,$H112)*INDEX(Rates!$C$2:$AP$60,MATCH($B112,Rates!$A$2:$A$60,0),6)))</f>
      </c>
      <c r="O112" s="2">
        <f>IF($B112="",0,IF($D112=1,IF(7&lt;=$C112,MIN(IF($E112=1,$F112-$I112,$H112)*INDEX(Rates!$C$2:$AP$60,MATCH($B112,Rates!$A$2:$A$60,0),7),Limits!$B$9*Assets!$S112),MIN(Limits!$B$9*Assets!$S112,MAX(0,$F112-SUM($I112:N112)))),IF($E112=1,$F112-$I112,$H112)*INDEX(Rates!$C$2:$AP$60,MATCH($B112,Rates!$A$2:$A$60,0),7)))</f>
      </c>
      <c r="P112" s="2">
        <f>IF($B112="",0,IF($D112=1,IF(8&lt;=$C112,MIN(IF($E112=1,$F112-$I112,$H112)*INDEX(Rates!$C$2:$AP$60,MATCH($B112,Rates!$A$2:$A$60,0),8),Limits!$B$9*Assets!$S112),MIN(Limits!$B$9*Assets!$S112,MAX(0,$F112-SUM($I112:O112)))),IF($E112=1,$F112-$I112,$H112)*INDEX(Rates!$C$2:$AP$60,MATCH($B112,Rates!$A$2:$A$60,0),8)))</f>
      </c>
      <c r="Q112" s="2">
        <f>IF($B112="",0,IF($D112=1,IF(9&lt;=$C112,MIN(IF($E112=1,$F112-$I112,$H112)*INDEX(Rates!$C$2:$AP$60,MATCH($B112,Rates!$A$2:$A$60,0),9),Limits!$B$9*Assets!$S112),MIN(Limits!$B$9*Assets!$S112,MAX(0,$F112-SUM($I112:P112)))),IF($E112=1,$F112-$I112,$H112)*INDEX(Rates!$C$2:$AP$60,MATCH($B112,Rates!$A$2:$A$60,0),9)))</f>
      </c>
      <c r="R112" s="2">
        <f>IF($B112="",0,IF($D112=1,IF(10&lt;=$C112,MIN(IF($E112=1,$F112-$I112,$H112)*INDEX(Rates!$C$2:$AP$60,MATCH($B112,Rates!$A$2:$A$60,0),10),Limits!$B$9*Assets!$S112),MIN(Limits!$B$9*Assets!$S112,MAX(0,$F112-SUM($I112:Q112)))),IF($E112=1,$F112-$I112,$H112)*INDEX(Rates!$C$2:$AP$60,MATCH($B112,Rates!$A$2:$A$60,0),10)))</f>
      </c>
      <c r="S112" s="2">
        <f>IF($B112="",0,IF($D112=1,IF(11&lt;=$C112,MIN(IF($E112=1,$F112-$I112,$H112)*INDEX(Rates!$C$2:$AP$60,MATCH($B112,Rates!$A$2:$A$60,0),11),Limits!$B$9*Assets!$S112),MIN(Limits!$B$9*Assets!$S112,MAX(0,$F112-SUM($I112:R112)))),IF($E112=1,$F112-$I112,$H112)*INDEX(Rates!$C$2:$AP$60,MATCH($B112,Rates!$A$2:$A$60,0),11)))</f>
      </c>
      <c r="T112" s="2">
        <f>IF($B112="",0,IF($D112=1,IF(12&lt;=$C112,MIN(IF($E112=1,$F112-$I112,$H112)*INDEX(Rates!$C$2:$AP$60,MATCH($B112,Rates!$A$2:$A$60,0),12),Limits!$B$9*Assets!$S112),MIN(Limits!$B$9*Assets!$S112,MAX(0,$F112-SUM($I112:S112)))),IF($E112=1,$F112-$I112,$H112)*INDEX(Rates!$C$2:$AP$60,MATCH($B112,Rates!$A$2:$A$60,0),12)))</f>
      </c>
      <c r="U112" s="2">
        <f>IF($B112="",0,IF($D112=1,IF(13&lt;=$C112,MIN(IF($E112=1,$F112-$I112,$H112)*INDEX(Rates!$C$2:$AP$60,MATCH($B112,Rates!$A$2:$A$60,0),13),Limits!$B$9*Assets!$S112),MIN(Limits!$B$9*Assets!$S112,MAX(0,$F112-SUM($I112:T112)))),IF($E112=1,$F112-$I112,$H112)*INDEX(Rates!$C$2:$AP$60,MATCH($B112,Rates!$A$2:$A$60,0),13)))</f>
      </c>
      <c r="V112" s="2">
        <f>IF($B112="",0,IF($D112=1,IF(14&lt;=$C112,MIN(IF($E112=1,$F112-$I112,$H112)*INDEX(Rates!$C$2:$AP$60,MATCH($B112,Rates!$A$2:$A$60,0),14),Limits!$B$9*Assets!$S112),MIN(Limits!$B$9*Assets!$S112,MAX(0,$F112-SUM($I112:U112)))),IF($E112=1,$F112-$I112,$H112)*INDEX(Rates!$C$2:$AP$60,MATCH($B112,Rates!$A$2:$A$60,0),14)))</f>
      </c>
      <c r="W112" s="2">
        <f>IF($B112="",0,IF($D112=1,IF(15&lt;=$C112,MIN(IF($E112=1,$F112-$I112,$H112)*INDEX(Rates!$C$2:$AP$60,MATCH($B112,Rates!$A$2:$A$60,0),15),Limits!$B$9*Assets!$S112),MIN(Limits!$B$9*Assets!$S112,MAX(0,$F112-SUM($I112:V112)))),IF($E112=1,$F112-$I112,$H112)*INDEX(Rates!$C$2:$AP$60,MATCH($B112,Rates!$A$2:$A$60,0),15)))</f>
      </c>
      <c r="X112" s="2">
        <f>IF($B112="",0,IF($D112=1,IF(16&lt;=$C112,MIN(IF($E112=1,$F112-$I112,$H112)*INDEX(Rates!$C$2:$AP$60,MATCH($B112,Rates!$A$2:$A$60,0),16),Limits!$B$9*Assets!$S112),MIN(Limits!$B$9*Assets!$S112,MAX(0,$F112-SUM($I112:W112)))),IF($E112=1,$F112-$I112,$H112)*INDEX(Rates!$C$2:$AP$60,MATCH($B112,Rates!$A$2:$A$60,0),16)))</f>
      </c>
      <c r="Y112" s="2">
        <f>IF($B112="",0,IF($D112=1,IF(17&lt;=$C112,MIN(IF($E112=1,$F112-$I112,$H112)*INDEX(Rates!$C$2:$AP$60,MATCH($B112,Rates!$A$2:$A$60,0),17),Limits!$B$9*Assets!$S112),MIN(Limits!$B$9*Assets!$S112,MAX(0,$F112-SUM($I112:X112)))),IF($E112=1,$F112-$I112,$H112)*INDEX(Rates!$C$2:$AP$60,MATCH($B112,Rates!$A$2:$A$60,0),17)))</f>
      </c>
      <c r="Z112" s="2">
        <f>IF($B112="",0,IF($D112=1,IF(18&lt;=$C112,MIN(IF($E112=1,$F112-$I112,$H112)*INDEX(Rates!$C$2:$AP$60,MATCH($B112,Rates!$A$2:$A$60,0),18),Limits!$B$9*Assets!$S112),MIN(Limits!$B$9*Assets!$S112,MAX(0,$F112-SUM($I112:Y112)))),IF($E112=1,$F112-$I112,$H112)*INDEX(Rates!$C$2:$AP$60,MATCH($B112,Rates!$A$2:$A$60,0),18)))</f>
      </c>
      <c r="AA112" s="2">
        <f>IF($B112="",0,IF($D112=1,IF(19&lt;=$C112,MIN(IF($E112=1,$F112-$I112,$H112)*INDEX(Rates!$C$2:$AP$60,MATCH($B112,Rates!$A$2:$A$60,0),19),Limits!$B$9*Assets!$S112),MIN(Limits!$B$9*Assets!$S112,MAX(0,$F112-SUM($I112:Z112)))),IF($E112=1,$F112-$I112,$H112)*INDEX(Rates!$C$2:$AP$60,MATCH($B112,Rates!$A$2:$A$60,0),19)))</f>
      </c>
      <c r="AB112" s="2">
        <f>IF($B112="",0,IF($D112=1,IF(20&lt;=$C112,MIN(IF($E112=1,$F112-$I112,$H112)*INDEX(Rates!$C$2:$AP$60,MATCH($B112,Rates!$A$2:$A$60,0),20),Limits!$B$9*Assets!$S112),MIN(Limits!$B$9*Assets!$S112,MAX(0,$F112-SUM($I112:AA112)))),IF($E112=1,$F112-$I112,$H112)*INDEX(Rates!$C$2:$AP$60,MATCH($B112,Rates!$A$2:$A$60,0),20)))</f>
      </c>
      <c r="AC112" s="2">
        <f>IF($B112="",0,IF($D112=1,IF(21&lt;=$C112,MIN(IF($E112=1,$F112-$I112,$H112)*INDEX(Rates!$C$2:$AP$60,MATCH($B112,Rates!$A$2:$A$60,0),21),Limits!$B$9*Assets!$S112),MIN(Limits!$B$9*Assets!$S112,MAX(0,$F112-SUM($I112:AB112)))),IF($E112=1,$F112-$I112,$H112)*INDEX(Rates!$C$2:$AP$60,MATCH($B112,Rates!$A$2:$A$60,0),21)))</f>
      </c>
      <c r="AD112" s="2">
        <f>IF($B112="",0,IF($D112=1,IF(22&lt;=$C112,MIN(IF($E112=1,$F112-$I112,$H112)*INDEX(Rates!$C$2:$AP$60,MATCH($B112,Rates!$A$2:$A$60,0),22),Limits!$B$9*Assets!$S112),MIN(Limits!$B$9*Assets!$S112,MAX(0,$F112-SUM($I112:AC112)))),IF($E112=1,$F112-$I112,$H112)*INDEX(Rates!$C$2:$AP$60,MATCH($B112,Rates!$A$2:$A$60,0),22)))</f>
      </c>
      <c r="AE112" s="2">
        <f>IF($B112="",0,IF($D112=1,IF(23&lt;=$C112,MIN(IF($E112=1,$F112-$I112,$H112)*INDEX(Rates!$C$2:$AP$60,MATCH($B112,Rates!$A$2:$A$60,0),23),Limits!$B$9*Assets!$S112),MIN(Limits!$B$9*Assets!$S112,MAX(0,$F112-SUM($I112:AD112)))),IF($E112=1,$F112-$I112,$H112)*INDEX(Rates!$C$2:$AP$60,MATCH($B112,Rates!$A$2:$A$60,0),23)))</f>
      </c>
      <c r="AF112" s="2">
        <f>IF($B112="",0,IF($D112=1,IF(24&lt;=$C112,MIN(IF($E112=1,$F112-$I112,$H112)*INDEX(Rates!$C$2:$AP$60,MATCH($B112,Rates!$A$2:$A$60,0),24),Limits!$B$9*Assets!$S112),MIN(Limits!$B$9*Assets!$S112,MAX(0,$F112-SUM($I112:AE112)))),IF($E112=1,$F112-$I112,$H112)*INDEX(Rates!$C$2:$AP$60,MATCH($B112,Rates!$A$2:$A$60,0),24)))</f>
      </c>
      <c r="AG112" s="2">
        <f>IF($B112="",0,IF($D112=1,IF(25&lt;=$C112,MIN(IF($E112=1,$F112-$I112,$H112)*INDEX(Rates!$C$2:$AP$60,MATCH($B112,Rates!$A$2:$A$60,0),25),Limits!$B$9*Assets!$S112),MIN(Limits!$B$9*Assets!$S112,MAX(0,$F112-SUM($I112:AF112)))),IF($E112=1,$F112-$I112,$H112)*INDEX(Rates!$C$2:$AP$60,MATCH($B112,Rates!$A$2:$A$60,0),25)))</f>
      </c>
      <c r="AH112" s="2">
        <f>IF($B112="",0,IF($D112=1,IF(26&lt;=$C112,MIN(IF($E112=1,$F112-$I112,$H112)*INDEX(Rates!$C$2:$AP$60,MATCH($B112,Rates!$A$2:$A$60,0),26),Limits!$B$9*Assets!$S112),MIN(Limits!$B$9*Assets!$S112,MAX(0,$F112-SUM($I112:AG112)))),IF($E112=1,$F112-$I112,$H112)*INDEX(Rates!$C$2:$AP$60,MATCH($B112,Rates!$A$2:$A$60,0),26)))</f>
      </c>
      <c r="AI112" s="2">
        <f>IF($B112="",0,IF($D112=1,IF(27&lt;=$C112,MIN(IF($E112=1,$F112-$I112,$H112)*INDEX(Rates!$C$2:$AP$60,MATCH($B112,Rates!$A$2:$A$60,0),27),Limits!$B$9*Assets!$S112),MIN(Limits!$B$9*Assets!$S112,MAX(0,$F112-SUM($I112:AH112)))),IF($E112=1,$F112-$I112,$H112)*INDEX(Rates!$C$2:$AP$60,MATCH($B112,Rates!$A$2:$A$60,0),27)))</f>
      </c>
      <c r="AJ112" s="2">
        <f>IF($B112="",0,IF($D112=1,IF(28&lt;=$C112,MIN(IF($E112=1,$F112-$I112,$H112)*INDEX(Rates!$C$2:$AP$60,MATCH($B112,Rates!$A$2:$A$60,0),28),Limits!$B$9*Assets!$S112),MIN(Limits!$B$9*Assets!$S112,MAX(0,$F112-SUM($I112:AI112)))),IF($E112=1,$F112-$I112,$H112)*INDEX(Rates!$C$2:$AP$60,MATCH($B112,Rates!$A$2:$A$60,0),28)))</f>
      </c>
      <c r="AK112" s="2">
        <f>IF($B112="",0,IF($D112=1,IF(29&lt;=$C112,MIN(IF($E112=1,$F112-$I112,$H112)*INDEX(Rates!$C$2:$AP$60,MATCH($B112,Rates!$A$2:$A$60,0),29),Limits!$B$9*Assets!$S112),MIN(Limits!$B$9*Assets!$S112,MAX(0,$F112-SUM($I112:AJ112)))),IF($E112=1,$F112-$I112,$H112)*INDEX(Rates!$C$2:$AP$60,MATCH($B112,Rates!$A$2:$A$60,0),29)))</f>
      </c>
      <c r="AL112" s="2">
        <f>IF($B112="",0,IF($D112=1,IF(30&lt;=$C112,MIN(IF($E112=1,$F112-$I112,$H112)*INDEX(Rates!$C$2:$AP$60,MATCH($B112,Rates!$A$2:$A$60,0),30),Limits!$B$9*Assets!$S112),MIN(Limits!$B$9*Assets!$S112,MAX(0,$F112-SUM($I112:AK112)))),IF($E112=1,$F112-$I112,$H112)*INDEX(Rates!$C$2:$AP$60,MATCH($B112,Rates!$A$2:$A$60,0),30)))</f>
      </c>
      <c r="AM112" s="2">
        <f>IF($B112="",0,IF($D112=1,IF(31&lt;=$C112,MIN(IF($E112=1,$F112-$I112,$H112)*INDEX(Rates!$C$2:$AP$60,MATCH($B112,Rates!$A$2:$A$60,0),31),Limits!$B$9*Assets!$S112),MIN(Limits!$B$9*Assets!$S112,MAX(0,$F112-SUM($I112:AL112)))),IF($E112=1,$F112-$I112,$H112)*INDEX(Rates!$C$2:$AP$60,MATCH($B112,Rates!$A$2:$A$60,0),31)))</f>
      </c>
      <c r="AN112" s="2">
        <f>IF($B112="",0,IF($D112=1,IF(32&lt;=$C112,MIN(IF($E112=1,$F112-$I112,$H112)*INDEX(Rates!$C$2:$AP$60,MATCH($B112,Rates!$A$2:$A$60,0),32),Limits!$B$9*Assets!$S112),MIN(Limits!$B$9*Assets!$S112,MAX(0,$F112-SUM($I112:AM112)))),IF($E112=1,$F112-$I112,$H112)*INDEX(Rates!$C$2:$AP$60,MATCH($B112,Rates!$A$2:$A$60,0),32)))</f>
      </c>
      <c r="AO112" s="2">
        <f>IF($B112="",0,IF($D112=1,IF(33&lt;=$C112,MIN(IF($E112=1,$F112-$I112,$H112)*INDEX(Rates!$C$2:$AP$60,MATCH($B112,Rates!$A$2:$A$60,0),33),Limits!$B$9*Assets!$S112),MIN(Limits!$B$9*Assets!$S112,MAX(0,$F112-SUM($I112:AN112)))),IF($E112=1,$F112-$I112,$H112)*INDEX(Rates!$C$2:$AP$60,MATCH($B112,Rates!$A$2:$A$60,0),33)))</f>
      </c>
      <c r="AP112" s="2">
        <f>IF($B112="",0,IF($D112=1,IF(34&lt;=$C112,MIN(IF($E112=1,$F112-$I112,$H112)*INDEX(Rates!$C$2:$AP$60,MATCH($B112,Rates!$A$2:$A$60,0),34),Limits!$B$9*Assets!$S112),MIN(Limits!$B$9*Assets!$S112,MAX(0,$F112-SUM($I112:AO112)))),IF($E112=1,$F112-$I112,$H112)*INDEX(Rates!$C$2:$AP$60,MATCH($B112,Rates!$A$2:$A$60,0),34)))</f>
      </c>
      <c r="AQ112" s="2">
        <f>IF($B112="",0,IF($D112=1,IF(35&lt;=$C112,MIN(IF($E112=1,$F112-$I112,$H112)*INDEX(Rates!$C$2:$AP$60,MATCH($B112,Rates!$A$2:$A$60,0),35),Limits!$B$9*Assets!$S112),MIN(Limits!$B$9*Assets!$S112,MAX(0,$F112-SUM($I112:AP112)))),IF($E112=1,$F112-$I112,$H112)*INDEX(Rates!$C$2:$AP$60,MATCH($B112,Rates!$A$2:$A$60,0),35)))</f>
      </c>
      <c r="AR112" s="2">
        <f>IF($B112="",0,IF($D112=1,IF(36&lt;=$C112,MIN(IF($E112=1,$F112-$I112,$H112)*INDEX(Rates!$C$2:$AP$60,MATCH($B112,Rates!$A$2:$A$60,0),36),Limits!$B$9*Assets!$S112),MIN(Limits!$B$9*Assets!$S112,MAX(0,$F112-SUM($I112:AQ112)))),IF($E112=1,$F112-$I112,$H112)*INDEX(Rates!$C$2:$AP$60,MATCH($B112,Rates!$A$2:$A$60,0),36)))</f>
      </c>
      <c r="AS112" s="2">
        <f>IF($B112="",0,IF($D112=1,IF(37&lt;=$C112,MIN(IF($E112=1,$F112-$I112,$H112)*INDEX(Rates!$C$2:$AP$60,MATCH($B112,Rates!$A$2:$A$60,0),37),Limits!$B$9*Assets!$S112),MIN(Limits!$B$9*Assets!$S112,MAX(0,$F112-SUM($I112:AR112)))),IF($E112=1,$F112-$I112,$H112)*INDEX(Rates!$C$2:$AP$60,MATCH($B112,Rates!$A$2:$A$60,0),37)))</f>
      </c>
      <c r="AT112" s="2">
        <f>IF($B112="",0,IF($D112=1,IF(38&lt;=$C112,MIN(IF($E112=1,$F112-$I112,$H112)*INDEX(Rates!$C$2:$AP$60,MATCH($B112,Rates!$A$2:$A$60,0),38),Limits!$B$9*Assets!$S112),MIN(Limits!$B$9*Assets!$S112,MAX(0,$F112-SUM($I112:AS112)))),IF($E112=1,$F112-$I112,$H112)*INDEX(Rates!$C$2:$AP$60,MATCH($B112,Rates!$A$2:$A$60,0),38)))</f>
      </c>
      <c r="AU112" s="2">
        <f>IF($B112="",0,IF($D112=1,IF(39&lt;=$C112,MIN(IF($E112=1,$F112-$I112,$H112)*INDEX(Rates!$C$2:$AP$60,MATCH($B112,Rates!$A$2:$A$60,0),39),Limits!$B$9*Assets!$S112),MIN(Limits!$B$9*Assets!$S112,MAX(0,$F112-SUM($I112:AT112)))),IF($E112=1,$F112-$I112,$H112)*INDEX(Rates!$C$2:$AP$60,MATCH($B112,Rates!$A$2:$A$60,0),39)))</f>
      </c>
      <c r="AV112" s="2">
        <f>IF($B112="",0,IF($D112=1,IF(40&lt;=$C112,MIN(IF($E112=1,$F112-$I112,$H112)*INDEX(Rates!$C$2:$AP$60,MATCH($B112,Rates!$A$2:$A$60,0),40),Limits!$B$9*Assets!$S112),MIN(Limits!$B$9*Assets!$S112,MAX(0,$F112-SUM($I112:AU112)))),IF($E112=1,$F112-$I112,$H112)*INDEX(Rates!$C$2:$AP$60,MATCH($B112,Rates!$A$2:$A$60,0),40)))</f>
      </c>
    </row>
    <row r="113" spans="1:48" x14ac:dyDescent="0.25">
      <c r="A113">
        <f>IF(Assets!A113="","",Assets!A113)</f>
      </c>
      <c r="B113">
        <f>Assets!AD113</f>
      </c>
      <c r="C113">
        <f>IF(B113="",0,INDEX(Rates!$B$2:$B$60,MATCH(B113,Rates!$A$2:$A$60,0)))</f>
      </c>
      <c r="D113">
        <f>Assets!X113</f>
      </c>
      <c r="E113">
        <f>IF(AND(D113=1,Assets!J113=1,Assets!K113=0),1,0)</f>
      </c>
      <c r="F113">
        <f>Assets!T113</f>
      </c>
      <c r="G113">
        <f>Assets!AF113+Assets!L113</f>
      </c>
      <c r="H113">
        <f>Assets!M113</f>
      </c>
      <c r="I113" s="2">
        <f>IF($B113="",0,IF($D113=1,IF(1&lt;=$C113,MIN($G113+$H113*INDEX(Rates!$C$2:$AP$60,MATCH($B113,Rates!$A$2:$A$60,0),1),Assets!$Z113),MIN($G113+$H113*INDEX(Rates!$C$2:$AP$60,MATCH($B113,Rates!$A$2:$A$60,0),1),Assets!$Z113)),$G113+$H113*INDEX(Rates!$C$2:$AP$60,MATCH($B113,Rates!$A$2:$A$60,0),1)))</f>
      </c>
      <c r="J113" s="2">
        <f>IF($B113="",0,IF($D113=1,IF(2&lt;=$C113,MIN(IF($E113=1,$F113-$I113,$H113)*INDEX(Rates!$C$2:$AP$60,MATCH($B113,Rates!$A$2:$A$60,0),2),Limits!$B$7*Assets!$S113),MIN(Limits!$B$9*Assets!$S113,MAX(0,$F113-SUM($I113:I113)))),IF($E113=1,$F113-$I113,$H113)*INDEX(Rates!$C$2:$AP$60,MATCH($B113,Rates!$A$2:$A$60,0),2)))</f>
      </c>
      <c r="K113" s="2">
        <f>IF($B113="",0,IF($D113=1,IF(3&lt;=$C113,MIN(IF($E113=1,$F113-$I113,$H113)*INDEX(Rates!$C$2:$AP$60,MATCH($B113,Rates!$A$2:$A$60,0),3),Limits!$B$8*Assets!$S113),MIN(Limits!$B$9*Assets!$S113,MAX(0,$F113-SUM($I113:J113)))),IF($E113=1,$F113-$I113,$H113)*INDEX(Rates!$C$2:$AP$60,MATCH($B113,Rates!$A$2:$A$60,0),3)))</f>
      </c>
      <c r="L113" s="2">
        <f>IF($B113="",0,IF($D113=1,IF(4&lt;=$C113,MIN(IF($E113=1,$F113-$I113,$H113)*INDEX(Rates!$C$2:$AP$60,MATCH($B113,Rates!$A$2:$A$60,0),4),Limits!$B$9*Assets!$S113),MIN(Limits!$B$9*Assets!$S113,MAX(0,$F113-SUM($I113:K113)))),IF($E113=1,$F113-$I113,$H113)*INDEX(Rates!$C$2:$AP$60,MATCH($B113,Rates!$A$2:$A$60,0),4)))</f>
      </c>
      <c r="M113" s="2">
        <f>IF($B113="",0,IF($D113=1,IF(5&lt;=$C113,MIN(IF($E113=1,$F113-$I113,$H113)*INDEX(Rates!$C$2:$AP$60,MATCH($B113,Rates!$A$2:$A$60,0),5),Limits!$B$9*Assets!$S113),MIN(Limits!$B$9*Assets!$S113,MAX(0,$F113-SUM($I113:L113)))),IF($E113=1,$F113-$I113,$H113)*INDEX(Rates!$C$2:$AP$60,MATCH($B113,Rates!$A$2:$A$60,0),5)))</f>
      </c>
      <c r="N113" s="2">
        <f>IF($B113="",0,IF($D113=1,IF(6&lt;=$C113,MIN(IF($E113=1,$F113-$I113,$H113)*INDEX(Rates!$C$2:$AP$60,MATCH($B113,Rates!$A$2:$A$60,0),6),Limits!$B$9*Assets!$S113),MIN(Limits!$B$9*Assets!$S113,MAX(0,$F113-SUM($I113:M113)))),IF($E113=1,$F113-$I113,$H113)*INDEX(Rates!$C$2:$AP$60,MATCH($B113,Rates!$A$2:$A$60,0),6)))</f>
      </c>
      <c r="O113" s="2">
        <f>IF($B113="",0,IF($D113=1,IF(7&lt;=$C113,MIN(IF($E113=1,$F113-$I113,$H113)*INDEX(Rates!$C$2:$AP$60,MATCH($B113,Rates!$A$2:$A$60,0),7),Limits!$B$9*Assets!$S113),MIN(Limits!$B$9*Assets!$S113,MAX(0,$F113-SUM($I113:N113)))),IF($E113=1,$F113-$I113,$H113)*INDEX(Rates!$C$2:$AP$60,MATCH($B113,Rates!$A$2:$A$60,0),7)))</f>
      </c>
      <c r="P113" s="2">
        <f>IF($B113="",0,IF($D113=1,IF(8&lt;=$C113,MIN(IF($E113=1,$F113-$I113,$H113)*INDEX(Rates!$C$2:$AP$60,MATCH($B113,Rates!$A$2:$A$60,0),8),Limits!$B$9*Assets!$S113),MIN(Limits!$B$9*Assets!$S113,MAX(0,$F113-SUM($I113:O113)))),IF($E113=1,$F113-$I113,$H113)*INDEX(Rates!$C$2:$AP$60,MATCH($B113,Rates!$A$2:$A$60,0),8)))</f>
      </c>
      <c r="Q113" s="2">
        <f>IF($B113="",0,IF($D113=1,IF(9&lt;=$C113,MIN(IF($E113=1,$F113-$I113,$H113)*INDEX(Rates!$C$2:$AP$60,MATCH($B113,Rates!$A$2:$A$60,0),9),Limits!$B$9*Assets!$S113),MIN(Limits!$B$9*Assets!$S113,MAX(0,$F113-SUM($I113:P113)))),IF($E113=1,$F113-$I113,$H113)*INDEX(Rates!$C$2:$AP$60,MATCH($B113,Rates!$A$2:$A$60,0),9)))</f>
      </c>
      <c r="R113" s="2">
        <f>IF($B113="",0,IF($D113=1,IF(10&lt;=$C113,MIN(IF($E113=1,$F113-$I113,$H113)*INDEX(Rates!$C$2:$AP$60,MATCH($B113,Rates!$A$2:$A$60,0),10),Limits!$B$9*Assets!$S113),MIN(Limits!$B$9*Assets!$S113,MAX(0,$F113-SUM($I113:Q113)))),IF($E113=1,$F113-$I113,$H113)*INDEX(Rates!$C$2:$AP$60,MATCH($B113,Rates!$A$2:$A$60,0),10)))</f>
      </c>
      <c r="S113" s="2">
        <f>IF($B113="",0,IF($D113=1,IF(11&lt;=$C113,MIN(IF($E113=1,$F113-$I113,$H113)*INDEX(Rates!$C$2:$AP$60,MATCH($B113,Rates!$A$2:$A$60,0),11),Limits!$B$9*Assets!$S113),MIN(Limits!$B$9*Assets!$S113,MAX(0,$F113-SUM($I113:R113)))),IF($E113=1,$F113-$I113,$H113)*INDEX(Rates!$C$2:$AP$60,MATCH($B113,Rates!$A$2:$A$60,0),11)))</f>
      </c>
      <c r="T113" s="2">
        <f>IF($B113="",0,IF($D113=1,IF(12&lt;=$C113,MIN(IF($E113=1,$F113-$I113,$H113)*INDEX(Rates!$C$2:$AP$60,MATCH($B113,Rates!$A$2:$A$60,0),12),Limits!$B$9*Assets!$S113),MIN(Limits!$B$9*Assets!$S113,MAX(0,$F113-SUM($I113:S113)))),IF($E113=1,$F113-$I113,$H113)*INDEX(Rates!$C$2:$AP$60,MATCH($B113,Rates!$A$2:$A$60,0),12)))</f>
      </c>
      <c r="U113" s="2">
        <f>IF($B113="",0,IF($D113=1,IF(13&lt;=$C113,MIN(IF($E113=1,$F113-$I113,$H113)*INDEX(Rates!$C$2:$AP$60,MATCH($B113,Rates!$A$2:$A$60,0),13),Limits!$B$9*Assets!$S113),MIN(Limits!$B$9*Assets!$S113,MAX(0,$F113-SUM($I113:T113)))),IF($E113=1,$F113-$I113,$H113)*INDEX(Rates!$C$2:$AP$60,MATCH($B113,Rates!$A$2:$A$60,0),13)))</f>
      </c>
      <c r="V113" s="2">
        <f>IF($B113="",0,IF($D113=1,IF(14&lt;=$C113,MIN(IF($E113=1,$F113-$I113,$H113)*INDEX(Rates!$C$2:$AP$60,MATCH($B113,Rates!$A$2:$A$60,0),14),Limits!$B$9*Assets!$S113),MIN(Limits!$B$9*Assets!$S113,MAX(0,$F113-SUM($I113:U113)))),IF($E113=1,$F113-$I113,$H113)*INDEX(Rates!$C$2:$AP$60,MATCH($B113,Rates!$A$2:$A$60,0),14)))</f>
      </c>
      <c r="W113" s="2">
        <f>IF($B113="",0,IF($D113=1,IF(15&lt;=$C113,MIN(IF($E113=1,$F113-$I113,$H113)*INDEX(Rates!$C$2:$AP$60,MATCH($B113,Rates!$A$2:$A$60,0),15),Limits!$B$9*Assets!$S113),MIN(Limits!$B$9*Assets!$S113,MAX(0,$F113-SUM($I113:V113)))),IF($E113=1,$F113-$I113,$H113)*INDEX(Rates!$C$2:$AP$60,MATCH($B113,Rates!$A$2:$A$60,0),15)))</f>
      </c>
      <c r="X113" s="2">
        <f>IF($B113="",0,IF($D113=1,IF(16&lt;=$C113,MIN(IF($E113=1,$F113-$I113,$H113)*INDEX(Rates!$C$2:$AP$60,MATCH($B113,Rates!$A$2:$A$60,0),16),Limits!$B$9*Assets!$S113),MIN(Limits!$B$9*Assets!$S113,MAX(0,$F113-SUM($I113:W113)))),IF($E113=1,$F113-$I113,$H113)*INDEX(Rates!$C$2:$AP$60,MATCH($B113,Rates!$A$2:$A$60,0),16)))</f>
      </c>
      <c r="Y113" s="2">
        <f>IF($B113="",0,IF($D113=1,IF(17&lt;=$C113,MIN(IF($E113=1,$F113-$I113,$H113)*INDEX(Rates!$C$2:$AP$60,MATCH($B113,Rates!$A$2:$A$60,0),17),Limits!$B$9*Assets!$S113),MIN(Limits!$B$9*Assets!$S113,MAX(0,$F113-SUM($I113:X113)))),IF($E113=1,$F113-$I113,$H113)*INDEX(Rates!$C$2:$AP$60,MATCH($B113,Rates!$A$2:$A$60,0),17)))</f>
      </c>
      <c r="Z113" s="2">
        <f>IF($B113="",0,IF($D113=1,IF(18&lt;=$C113,MIN(IF($E113=1,$F113-$I113,$H113)*INDEX(Rates!$C$2:$AP$60,MATCH($B113,Rates!$A$2:$A$60,0),18),Limits!$B$9*Assets!$S113),MIN(Limits!$B$9*Assets!$S113,MAX(0,$F113-SUM($I113:Y113)))),IF($E113=1,$F113-$I113,$H113)*INDEX(Rates!$C$2:$AP$60,MATCH($B113,Rates!$A$2:$A$60,0),18)))</f>
      </c>
      <c r="AA113" s="2">
        <f>IF($B113="",0,IF($D113=1,IF(19&lt;=$C113,MIN(IF($E113=1,$F113-$I113,$H113)*INDEX(Rates!$C$2:$AP$60,MATCH($B113,Rates!$A$2:$A$60,0),19),Limits!$B$9*Assets!$S113),MIN(Limits!$B$9*Assets!$S113,MAX(0,$F113-SUM($I113:Z113)))),IF($E113=1,$F113-$I113,$H113)*INDEX(Rates!$C$2:$AP$60,MATCH($B113,Rates!$A$2:$A$60,0),19)))</f>
      </c>
      <c r="AB113" s="2">
        <f>IF($B113="",0,IF($D113=1,IF(20&lt;=$C113,MIN(IF($E113=1,$F113-$I113,$H113)*INDEX(Rates!$C$2:$AP$60,MATCH($B113,Rates!$A$2:$A$60,0),20),Limits!$B$9*Assets!$S113),MIN(Limits!$B$9*Assets!$S113,MAX(0,$F113-SUM($I113:AA113)))),IF($E113=1,$F113-$I113,$H113)*INDEX(Rates!$C$2:$AP$60,MATCH($B113,Rates!$A$2:$A$60,0),20)))</f>
      </c>
      <c r="AC113" s="2">
        <f>IF($B113="",0,IF($D113=1,IF(21&lt;=$C113,MIN(IF($E113=1,$F113-$I113,$H113)*INDEX(Rates!$C$2:$AP$60,MATCH($B113,Rates!$A$2:$A$60,0),21),Limits!$B$9*Assets!$S113),MIN(Limits!$B$9*Assets!$S113,MAX(0,$F113-SUM($I113:AB113)))),IF($E113=1,$F113-$I113,$H113)*INDEX(Rates!$C$2:$AP$60,MATCH($B113,Rates!$A$2:$A$60,0),21)))</f>
      </c>
      <c r="AD113" s="2">
        <f>IF($B113="",0,IF($D113=1,IF(22&lt;=$C113,MIN(IF($E113=1,$F113-$I113,$H113)*INDEX(Rates!$C$2:$AP$60,MATCH($B113,Rates!$A$2:$A$60,0),22),Limits!$B$9*Assets!$S113),MIN(Limits!$B$9*Assets!$S113,MAX(0,$F113-SUM($I113:AC113)))),IF($E113=1,$F113-$I113,$H113)*INDEX(Rates!$C$2:$AP$60,MATCH($B113,Rates!$A$2:$A$60,0),22)))</f>
      </c>
      <c r="AE113" s="2">
        <f>IF($B113="",0,IF($D113=1,IF(23&lt;=$C113,MIN(IF($E113=1,$F113-$I113,$H113)*INDEX(Rates!$C$2:$AP$60,MATCH($B113,Rates!$A$2:$A$60,0),23),Limits!$B$9*Assets!$S113),MIN(Limits!$B$9*Assets!$S113,MAX(0,$F113-SUM($I113:AD113)))),IF($E113=1,$F113-$I113,$H113)*INDEX(Rates!$C$2:$AP$60,MATCH($B113,Rates!$A$2:$A$60,0),23)))</f>
      </c>
      <c r="AF113" s="2">
        <f>IF($B113="",0,IF($D113=1,IF(24&lt;=$C113,MIN(IF($E113=1,$F113-$I113,$H113)*INDEX(Rates!$C$2:$AP$60,MATCH($B113,Rates!$A$2:$A$60,0),24),Limits!$B$9*Assets!$S113),MIN(Limits!$B$9*Assets!$S113,MAX(0,$F113-SUM($I113:AE113)))),IF($E113=1,$F113-$I113,$H113)*INDEX(Rates!$C$2:$AP$60,MATCH($B113,Rates!$A$2:$A$60,0),24)))</f>
      </c>
      <c r="AG113" s="2">
        <f>IF($B113="",0,IF($D113=1,IF(25&lt;=$C113,MIN(IF($E113=1,$F113-$I113,$H113)*INDEX(Rates!$C$2:$AP$60,MATCH($B113,Rates!$A$2:$A$60,0),25),Limits!$B$9*Assets!$S113),MIN(Limits!$B$9*Assets!$S113,MAX(0,$F113-SUM($I113:AF113)))),IF($E113=1,$F113-$I113,$H113)*INDEX(Rates!$C$2:$AP$60,MATCH($B113,Rates!$A$2:$A$60,0),25)))</f>
      </c>
      <c r="AH113" s="2">
        <f>IF($B113="",0,IF($D113=1,IF(26&lt;=$C113,MIN(IF($E113=1,$F113-$I113,$H113)*INDEX(Rates!$C$2:$AP$60,MATCH($B113,Rates!$A$2:$A$60,0),26),Limits!$B$9*Assets!$S113),MIN(Limits!$B$9*Assets!$S113,MAX(0,$F113-SUM($I113:AG113)))),IF($E113=1,$F113-$I113,$H113)*INDEX(Rates!$C$2:$AP$60,MATCH($B113,Rates!$A$2:$A$60,0),26)))</f>
      </c>
      <c r="AI113" s="2">
        <f>IF($B113="",0,IF($D113=1,IF(27&lt;=$C113,MIN(IF($E113=1,$F113-$I113,$H113)*INDEX(Rates!$C$2:$AP$60,MATCH($B113,Rates!$A$2:$A$60,0),27),Limits!$B$9*Assets!$S113),MIN(Limits!$B$9*Assets!$S113,MAX(0,$F113-SUM($I113:AH113)))),IF($E113=1,$F113-$I113,$H113)*INDEX(Rates!$C$2:$AP$60,MATCH($B113,Rates!$A$2:$A$60,0),27)))</f>
      </c>
      <c r="AJ113" s="2">
        <f>IF($B113="",0,IF($D113=1,IF(28&lt;=$C113,MIN(IF($E113=1,$F113-$I113,$H113)*INDEX(Rates!$C$2:$AP$60,MATCH($B113,Rates!$A$2:$A$60,0),28),Limits!$B$9*Assets!$S113),MIN(Limits!$B$9*Assets!$S113,MAX(0,$F113-SUM($I113:AI113)))),IF($E113=1,$F113-$I113,$H113)*INDEX(Rates!$C$2:$AP$60,MATCH($B113,Rates!$A$2:$A$60,0),28)))</f>
      </c>
      <c r="AK113" s="2">
        <f>IF($B113="",0,IF($D113=1,IF(29&lt;=$C113,MIN(IF($E113=1,$F113-$I113,$H113)*INDEX(Rates!$C$2:$AP$60,MATCH($B113,Rates!$A$2:$A$60,0),29),Limits!$B$9*Assets!$S113),MIN(Limits!$B$9*Assets!$S113,MAX(0,$F113-SUM($I113:AJ113)))),IF($E113=1,$F113-$I113,$H113)*INDEX(Rates!$C$2:$AP$60,MATCH($B113,Rates!$A$2:$A$60,0),29)))</f>
      </c>
      <c r="AL113" s="2">
        <f>IF($B113="",0,IF($D113=1,IF(30&lt;=$C113,MIN(IF($E113=1,$F113-$I113,$H113)*INDEX(Rates!$C$2:$AP$60,MATCH($B113,Rates!$A$2:$A$60,0),30),Limits!$B$9*Assets!$S113),MIN(Limits!$B$9*Assets!$S113,MAX(0,$F113-SUM($I113:AK113)))),IF($E113=1,$F113-$I113,$H113)*INDEX(Rates!$C$2:$AP$60,MATCH($B113,Rates!$A$2:$A$60,0),30)))</f>
      </c>
      <c r="AM113" s="2">
        <f>IF($B113="",0,IF($D113=1,IF(31&lt;=$C113,MIN(IF($E113=1,$F113-$I113,$H113)*INDEX(Rates!$C$2:$AP$60,MATCH($B113,Rates!$A$2:$A$60,0),31),Limits!$B$9*Assets!$S113),MIN(Limits!$B$9*Assets!$S113,MAX(0,$F113-SUM($I113:AL113)))),IF($E113=1,$F113-$I113,$H113)*INDEX(Rates!$C$2:$AP$60,MATCH($B113,Rates!$A$2:$A$60,0),31)))</f>
      </c>
      <c r="AN113" s="2">
        <f>IF($B113="",0,IF($D113=1,IF(32&lt;=$C113,MIN(IF($E113=1,$F113-$I113,$H113)*INDEX(Rates!$C$2:$AP$60,MATCH($B113,Rates!$A$2:$A$60,0),32),Limits!$B$9*Assets!$S113),MIN(Limits!$B$9*Assets!$S113,MAX(0,$F113-SUM($I113:AM113)))),IF($E113=1,$F113-$I113,$H113)*INDEX(Rates!$C$2:$AP$60,MATCH($B113,Rates!$A$2:$A$60,0),32)))</f>
      </c>
      <c r="AO113" s="2">
        <f>IF($B113="",0,IF($D113=1,IF(33&lt;=$C113,MIN(IF($E113=1,$F113-$I113,$H113)*INDEX(Rates!$C$2:$AP$60,MATCH($B113,Rates!$A$2:$A$60,0),33),Limits!$B$9*Assets!$S113),MIN(Limits!$B$9*Assets!$S113,MAX(0,$F113-SUM($I113:AN113)))),IF($E113=1,$F113-$I113,$H113)*INDEX(Rates!$C$2:$AP$60,MATCH($B113,Rates!$A$2:$A$60,0),33)))</f>
      </c>
      <c r="AP113" s="2">
        <f>IF($B113="",0,IF($D113=1,IF(34&lt;=$C113,MIN(IF($E113=1,$F113-$I113,$H113)*INDEX(Rates!$C$2:$AP$60,MATCH($B113,Rates!$A$2:$A$60,0),34),Limits!$B$9*Assets!$S113),MIN(Limits!$B$9*Assets!$S113,MAX(0,$F113-SUM($I113:AO113)))),IF($E113=1,$F113-$I113,$H113)*INDEX(Rates!$C$2:$AP$60,MATCH($B113,Rates!$A$2:$A$60,0),34)))</f>
      </c>
      <c r="AQ113" s="2">
        <f>IF($B113="",0,IF($D113=1,IF(35&lt;=$C113,MIN(IF($E113=1,$F113-$I113,$H113)*INDEX(Rates!$C$2:$AP$60,MATCH($B113,Rates!$A$2:$A$60,0),35),Limits!$B$9*Assets!$S113),MIN(Limits!$B$9*Assets!$S113,MAX(0,$F113-SUM($I113:AP113)))),IF($E113=1,$F113-$I113,$H113)*INDEX(Rates!$C$2:$AP$60,MATCH($B113,Rates!$A$2:$A$60,0),35)))</f>
      </c>
      <c r="AR113" s="2">
        <f>IF($B113="",0,IF($D113=1,IF(36&lt;=$C113,MIN(IF($E113=1,$F113-$I113,$H113)*INDEX(Rates!$C$2:$AP$60,MATCH($B113,Rates!$A$2:$A$60,0),36),Limits!$B$9*Assets!$S113),MIN(Limits!$B$9*Assets!$S113,MAX(0,$F113-SUM($I113:AQ113)))),IF($E113=1,$F113-$I113,$H113)*INDEX(Rates!$C$2:$AP$60,MATCH($B113,Rates!$A$2:$A$60,0),36)))</f>
      </c>
      <c r="AS113" s="2">
        <f>IF($B113="",0,IF($D113=1,IF(37&lt;=$C113,MIN(IF($E113=1,$F113-$I113,$H113)*INDEX(Rates!$C$2:$AP$60,MATCH($B113,Rates!$A$2:$A$60,0),37),Limits!$B$9*Assets!$S113),MIN(Limits!$B$9*Assets!$S113,MAX(0,$F113-SUM($I113:AR113)))),IF($E113=1,$F113-$I113,$H113)*INDEX(Rates!$C$2:$AP$60,MATCH($B113,Rates!$A$2:$A$60,0),37)))</f>
      </c>
      <c r="AT113" s="2">
        <f>IF($B113="",0,IF($D113=1,IF(38&lt;=$C113,MIN(IF($E113=1,$F113-$I113,$H113)*INDEX(Rates!$C$2:$AP$60,MATCH($B113,Rates!$A$2:$A$60,0),38),Limits!$B$9*Assets!$S113),MIN(Limits!$B$9*Assets!$S113,MAX(0,$F113-SUM($I113:AS113)))),IF($E113=1,$F113-$I113,$H113)*INDEX(Rates!$C$2:$AP$60,MATCH($B113,Rates!$A$2:$A$60,0),38)))</f>
      </c>
      <c r="AU113" s="2">
        <f>IF($B113="",0,IF($D113=1,IF(39&lt;=$C113,MIN(IF($E113=1,$F113-$I113,$H113)*INDEX(Rates!$C$2:$AP$60,MATCH($B113,Rates!$A$2:$A$60,0),39),Limits!$B$9*Assets!$S113),MIN(Limits!$B$9*Assets!$S113,MAX(0,$F113-SUM($I113:AT113)))),IF($E113=1,$F113-$I113,$H113)*INDEX(Rates!$C$2:$AP$60,MATCH($B113,Rates!$A$2:$A$60,0),39)))</f>
      </c>
      <c r="AV113" s="2">
        <f>IF($B113="",0,IF($D113=1,IF(40&lt;=$C113,MIN(IF($E113=1,$F113-$I113,$H113)*INDEX(Rates!$C$2:$AP$60,MATCH($B113,Rates!$A$2:$A$60,0),40),Limits!$B$9*Assets!$S113),MIN(Limits!$B$9*Assets!$S113,MAX(0,$F113-SUM($I113:AU113)))),IF($E113=1,$F113-$I113,$H113)*INDEX(Rates!$C$2:$AP$60,MATCH($B113,Rates!$A$2:$A$60,0),40)))</f>
      </c>
    </row>
    <row r="114" spans="1:48" x14ac:dyDescent="0.25">
      <c r="A114">
        <f>IF(Assets!A114="","",Assets!A114)</f>
      </c>
      <c r="B114">
        <f>Assets!AD114</f>
      </c>
      <c r="C114">
        <f>IF(B114="",0,INDEX(Rates!$B$2:$B$60,MATCH(B114,Rates!$A$2:$A$60,0)))</f>
      </c>
      <c r="D114">
        <f>Assets!X114</f>
      </c>
      <c r="E114">
        <f>IF(AND(D114=1,Assets!J114=1,Assets!K114=0),1,0)</f>
      </c>
      <c r="F114">
        <f>Assets!T114</f>
      </c>
      <c r="G114">
        <f>Assets!AF114+Assets!L114</f>
      </c>
      <c r="H114">
        <f>Assets!M114</f>
      </c>
      <c r="I114" s="2">
        <f>IF($B114="",0,IF($D114=1,IF(1&lt;=$C114,MIN($G114+$H114*INDEX(Rates!$C$2:$AP$60,MATCH($B114,Rates!$A$2:$A$60,0),1),Assets!$Z114),MIN($G114+$H114*INDEX(Rates!$C$2:$AP$60,MATCH($B114,Rates!$A$2:$A$60,0),1),Assets!$Z114)),$G114+$H114*INDEX(Rates!$C$2:$AP$60,MATCH($B114,Rates!$A$2:$A$60,0),1)))</f>
      </c>
      <c r="J114" s="2">
        <f>IF($B114="",0,IF($D114=1,IF(2&lt;=$C114,MIN(IF($E114=1,$F114-$I114,$H114)*INDEX(Rates!$C$2:$AP$60,MATCH($B114,Rates!$A$2:$A$60,0),2),Limits!$B$7*Assets!$S114),MIN(Limits!$B$9*Assets!$S114,MAX(0,$F114-SUM($I114:I114)))),IF($E114=1,$F114-$I114,$H114)*INDEX(Rates!$C$2:$AP$60,MATCH($B114,Rates!$A$2:$A$60,0),2)))</f>
      </c>
      <c r="K114" s="2">
        <f>IF($B114="",0,IF($D114=1,IF(3&lt;=$C114,MIN(IF($E114=1,$F114-$I114,$H114)*INDEX(Rates!$C$2:$AP$60,MATCH($B114,Rates!$A$2:$A$60,0),3),Limits!$B$8*Assets!$S114),MIN(Limits!$B$9*Assets!$S114,MAX(0,$F114-SUM($I114:J114)))),IF($E114=1,$F114-$I114,$H114)*INDEX(Rates!$C$2:$AP$60,MATCH($B114,Rates!$A$2:$A$60,0),3)))</f>
      </c>
      <c r="L114" s="2">
        <f>IF($B114="",0,IF($D114=1,IF(4&lt;=$C114,MIN(IF($E114=1,$F114-$I114,$H114)*INDEX(Rates!$C$2:$AP$60,MATCH($B114,Rates!$A$2:$A$60,0),4),Limits!$B$9*Assets!$S114),MIN(Limits!$B$9*Assets!$S114,MAX(0,$F114-SUM($I114:K114)))),IF($E114=1,$F114-$I114,$H114)*INDEX(Rates!$C$2:$AP$60,MATCH($B114,Rates!$A$2:$A$60,0),4)))</f>
      </c>
      <c r="M114" s="2">
        <f>IF($B114="",0,IF($D114=1,IF(5&lt;=$C114,MIN(IF($E114=1,$F114-$I114,$H114)*INDEX(Rates!$C$2:$AP$60,MATCH($B114,Rates!$A$2:$A$60,0),5),Limits!$B$9*Assets!$S114),MIN(Limits!$B$9*Assets!$S114,MAX(0,$F114-SUM($I114:L114)))),IF($E114=1,$F114-$I114,$H114)*INDEX(Rates!$C$2:$AP$60,MATCH($B114,Rates!$A$2:$A$60,0),5)))</f>
      </c>
      <c r="N114" s="2">
        <f>IF($B114="",0,IF($D114=1,IF(6&lt;=$C114,MIN(IF($E114=1,$F114-$I114,$H114)*INDEX(Rates!$C$2:$AP$60,MATCH($B114,Rates!$A$2:$A$60,0),6),Limits!$B$9*Assets!$S114),MIN(Limits!$B$9*Assets!$S114,MAX(0,$F114-SUM($I114:M114)))),IF($E114=1,$F114-$I114,$H114)*INDEX(Rates!$C$2:$AP$60,MATCH($B114,Rates!$A$2:$A$60,0),6)))</f>
      </c>
      <c r="O114" s="2">
        <f>IF($B114="",0,IF($D114=1,IF(7&lt;=$C114,MIN(IF($E114=1,$F114-$I114,$H114)*INDEX(Rates!$C$2:$AP$60,MATCH($B114,Rates!$A$2:$A$60,0),7),Limits!$B$9*Assets!$S114),MIN(Limits!$B$9*Assets!$S114,MAX(0,$F114-SUM($I114:N114)))),IF($E114=1,$F114-$I114,$H114)*INDEX(Rates!$C$2:$AP$60,MATCH($B114,Rates!$A$2:$A$60,0),7)))</f>
      </c>
      <c r="P114" s="2">
        <f>IF($B114="",0,IF($D114=1,IF(8&lt;=$C114,MIN(IF($E114=1,$F114-$I114,$H114)*INDEX(Rates!$C$2:$AP$60,MATCH($B114,Rates!$A$2:$A$60,0),8),Limits!$B$9*Assets!$S114),MIN(Limits!$B$9*Assets!$S114,MAX(0,$F114-SUM($I114:O114)))),IF($E114=1,$F114-$I114,$H114)*INDEX(Rates!$C$2:$AP$60,MATCH($B114,Rates!$A$2:$A$60,0),8)))</f>
      </c>
      <c r="Q114" s="2">
        <f>IF($B114="",0,IF($D114=1,IF(9&lt;=$C114,MIN(IF($E114=1,$F114-$I114,$H114)*INDEX(Rates!$C$2:$AP$60,MATCH($B114,Rates!$A$2:$A$60,0),9),Limits!$B$9*Assets!$S114),MIN(Limits!$B$9*Assets!$S114,MAX(0,$F114-SUM($I114:P114)))),IF($E114=1,$F114-$I114,$H114)*INDEX(Rates!$C$2:$AP$60,MATCH($B114,Rates!$A$2:$A$60,0),9)))</f>
      </c>
      <c r="R114" s="2">
        <f>IF($B114="",0,IF($D114=1,IF(10&lt;=$C114,MIN(IF($E114=1,$F114-$I114,$H114)*INDEX(Rates!$C$2:$AP$60,MATCH($B114,Rates!$A$2:$A$60,0),10),Limits!$B$9*Assets!$S114),MIN(Limits!$B$9*Assets!$S114,MAX(0,$F114-SUM($I114:Q114)))),IF($E114=1,$F114-$I114,$H114)*INDEX(Rates!$C$2:$AP$60,MATCH($B114,Rates!$A$2:$A$60,0),10)))</f>
      </c>
      <c r="S114" s="2">
        <f>IF($B114="",0,IF($D114=1,IF(11&lt;=$C114,MIN(IF($E114=1,$F114-$I114,$H114)*INDEX(Rates!$C$2:$AP$60,MATCH($B114,Rates!$A$2:$A$60,0),11),Limits!$B$9*Assets!$S114),MIN(Limits!$B$9*Assets!$S114,MAX(0,$F114-SUM($I114:R114)))),IF($E114=1,$F114-$I114,$H114)*INDEX(Rates!$C$2:$AP$60,MATCH($B114,Rates!$A$2:$A$60,0),11)))</f>
      </c>
      <c r="T114" s="2">
        <f>IF($B114="",0,IF($D114=1,IF(12&lt;=$C114,MIN(IF($E114=1,$F114-$I114,$H114)*INDEX(Rates!$C$2:$AP$60,MATCH($B114,Rates!$A$2:$A$60,0),12),Limits!$B$9*Assets!$S114),MIN(Limits!$B$9*Assets!$S114,MAX(0,$F114-SUM($I114:S114)))),IF($E114=1,$F114-$I114,$H114)*INDEX(Rates!$C$2:$AP$60,MATCH($B114,Rates!$A$2:$A$60,0),12)))</f>
      </c>
      <c r="U114" s="2">
        <f>IF($B114="",0,IF($D114=1,IF(13&lt;=$C114,MIN(IF($E114=1,$F114-$I114,$H114)*INDEX(Rates!$C$2:$AP$60,MATCH($B114,Rates!$A$2:$A$60,0),13),Limits!$B$9*Assets!$S114),MIN(Limits!$B$9*Assets!$S114,MAX(0,$F114-SUM($I114:T114)))),IF($E114=1,$F114-$I114,$H114)*INDEX(Rates!$C$2:$AP$60,MATCH($B114,Rates!$A$2:$A$60,0),13)))</f>
      </c>
      <c r="V114" s="2">
        <f>IF($B114="",0,IF($D114=1,IF(14&lt;=$C114,MIN(IF($E114=1,$F114-$I114,$H114)*INDEX(Rates!$C$2:$AP$60,MATCH($B114,Rates!$A$2:$A$60,0),14),Limits!$B$9*Assets!$S114),MIN(Limits!$B$9*Assets!$S114,MAX(0,$F114-SUM($I114:U114)))),IF($E114=1,$F114-$I114,$H114)*INDEX(Rates!$C$2:$AP$60,MATCH($B114,Rates!$A$2:$A$60,0),14)))</f>
      </c>
      <c r="W114" s="2">
        <f>IF($B114="",0,IF($D114=1,IF(15&lt;=$C114,MIN(IF($E114=1,$F114-$I114,$H114)*INDEX(Rates!$C$2:$AP$60,MATCH($B114,Rates!$A$2:$A$60,0),15),Limits!$B$9*Assets!$S114),MIN(Limits!$B$9*Assets!$S114,MAX(0,$F114-SUM($I114:V114)))),IF($E114=1,$F114-$I114,$H114)*INDEX(Rates!$C$2:$AP$60,MATCH($B114,Rates!$A$2:$A$60,0),15)))</f>
      </c>
      <c r="X114" s="2">
        <f>IF($B114="",0,IF($D114=1,IF(16&lt;=$C114,MIN(IF($E114=1,$F114-$I114,$H114)*INDEX(Rates!$C$2:$AP$60,MATCH($B114,Rates!$A$2:$A$60,0),16),Limits!$B$9*Assets!$S114),MIN(Limits!$B$9*Assets!$S114,MAX(0,$F114-SUM($I114:W114)))),IF($E114=1,$F114-$I114,$H114)*INDEX(Rates!$C$2:$AP$60,MATCH($B114,Rates!$A$2:$A$60,0),16)))</f>
      </c>
      <c r="Y114" s="2">
        <f>IF($B114="",0,IF($D114=1,IF(17&lt;=$C114,MIN(IF($E114=1,$F114-$I114,$H114)*INDEX(Rates!$C$2:$AP$60,MATCH($B114,Rates!$A$2:$A$60,0),17),Limits!$B$9*Assets!$S114),MIN(Limits!$B$9*Assets!$S114,MAX(0,$F114-SUM($I114:X114)))),IF($E114=1,$F114-$I114,$H114)*INDEX(Rates!$C$2:$AP$60,MATCH($B114,Rates!$A$2:$A$60,0),17)))</f>
      </c>
      <c r="Z114" s="2">
        <f>IF($B114="",0,IF($D114=1,IF(18&lt;=$C114,MIN(IF($E114=1,$F114-$I114,$H114)*INDEX(Rates!$C$2:$AP$60,MATCH($B114,Rates!$A$2:$A$60,0),18),Limits!$B$9*Assets!$S114),MIN(Limits!$B$9*Assets!$S114,MAX(0,$F114-SUM($I114:Y114)))),IF($E114=1,$F114-$I114,$H114)*INDEX(Rates!$C$2:$AP$60,MATCH($B114,Rates!$A$2:$A$60,0),18)))</f>
      </c>
      <c r="AA114" s="2">
        <f>IF($B114="",0,IF($D114=1,IF(19&lt;=$C114,MIN(IF($E114=1,$F114-$I114,$H114)*INDEX(Rates!$C$2:$AP$60,MATCH($B114,Rates!$A$2:$A$60,0),19),Limits!$B$9*Assets!$S114),MIN(Limits!$B$9*Assets!$S114,MAX(0,$F114-SUM($I114:Z114)))),IF($E114=1,$F114-$I114,$H114)*INDEX(Rates!$C$2:$AP$60,MATCH($B114,Rates!$A$2:$A$60,0),19)))</f>
      </c>
      <c r="AB114" s="2">
        <f>IF($B114="",0,IF($D114=1,IF(20&lt;=$C114,MIN(IF($E114=1,$F114-$I114,$H114)*INDEX(Rates!$C$2:$AP$60,MATCH($B114,Rates!$A$2:$A$60,0),20),Limits!$B$9*Assets!$S114),MIN(Limits!$B$9*Assets!$S114,MAX(0,$F114-SUM($I114:AA114)))),IF($E114=1,$F114-$I114,$H114)*INDEX(Rates!$C$2:$AP$60,MATCH($B114,Rates!$A$2:$A$60,0),20)))</f>
      </c>
      <c r="AC114" s="2">
        <f>IF($B114="",0,IF($D114=1,IF(21&lt;=$C114,MIN(IF($E114=1,$F114-$I114,$H114)*INDEX(Rates!$C$2:$AP$60,MATCH($B114,Rates!$A$2:$A$60,0),21),Limits!$B$9*Assets!$S114),MIN(Limits!$B$9*Assets!$S114,MAX(0,$F114-SUM($I114:AB114)))),IF($E114=1,$F114-$I114,$H114)*INDEX(Rates!$C$2:$AP$60,MATCH($B114,Rates!$A$2:$A$60,0),21)))</f>
      </c>
      <c r="AD114" s="2">
        <f>IF($B114="",0,IF($D114=1,IF(22&lt;=$C114,MIN(IF($E114=1,$F114-$I114,$H114)*INDEX(Rates!$C$2:$AP$60,MATCH($B114,Rates!$A$2:$A$60,0),22),Limits!$B$9*Assets!$S114),MIN(Limits!$B$9*Assets!$S114,MAX(0,$F114-SUM($I114:AC114)))),IF($E114=1,$F114-$I114,$H114)*INDEX(Rates!$C$2:$AP$60,MATCH($B114,Rates!$A$2:$A$60,0),22)))</f>
      </c>
      <c r="AE114" s="2">
        <f>IF($B114="",0,IF($D114=1,IF(23&lt;=$C114,MIN(IF($E114=1,$F114-$I114,$H114)*INDEX(Rates!$C$2:$AP$60,MATCH($B114,Rates!$A$2:$A$60,0),23),Limits!$B$9*Assets!$S114),MIN(Limits!$B$9*Assets!$S114,MAX(0,$F114-SUM($I114:AD114)))),IF($E114=1,$F114-$I114,$H114)*INDEX(Rates!$C$2:$AP$60,MATCH($B114,Rates!$A$2:$A$60,0),23)))</f>
      </c>
      <c r="AF114" s="2">
        <f>IF($B114="",0,IF($D114=1,IF(24&lt;=$C114,MIN(IF($E114=1,$F114-$I114,$H114)*INDEX(Rates!$C$2:$AP$60,MATCH($B114,Rates!$A$2:$A$60,0),24),Limits!$B$9*Assets!$S114),MIN(Limits!$B$9*Assets!$S114,MAX(0,$F114-SUM($I114:AE114)))),IF($E114=1,$F114-$I114,$H114)*INDEX(Rates!$C$2:$AP$60,MATCH($B114,Rates!$A$2:$A$60,0),24)))</f>
      </c>
      <c r="AG114" s="2">
        <f>IF($B114="",0,IF($D114=1,IF(25&lt;=$C114,MIN(IF($E114=1,$F114-$I114,$H114)*INDEX(Rates!$C$2:$AP$60,MATCH($B114,Rates!$A$2:$A$60,0),25),Limits!$B$9*Assets!$S114),MIN(Limits!$B$9*Assets!$S114,MAX(0,$F114-SUM($I114:AF114)))),IF($E114=1,$F114-$I114,$H114)*INDEX(Rates!$C$2:$AP$60,MATCH($B114,Rates!$A$2:$A$60,0),25)))</f>
      </c>
      <c r="AH114" s="2">
        <f>IF($B114="",0,IF($D114=1,IF(26&lt;=$C114,MIN(IF($E114=1,$F114-$I114,$H114)*INDEX(Rates!$C$2:$AP$60,MATCH($B114,Rates!$A$2:$A$60,0),26),Limits!$B$9*Assets!$S114),MIN(Limits!$B$9*Assets!$S114,MAX(0,$F114-SUM($I114:AG114)))),IF($E114=1,$F114-$I114,$H114)*INDEX(Rates!$C$2:$AP$60,MATCH($B114,Rates!$A$2:$A$60,0),26)))</f>
      </c>
      <c r="AI114" s="2">
        <f>IF($B114="",0,IF($D114=1,IF(27&lt;=$C114,MIN(IF($E114=1,$F114-$I114,$H114)*INDEX(Rates!$C$2:$AP$60,MATCH($B114,Rates!$A$2:$A$60,0),27),Limits!$B$9*Assets!$S114),MIN(Limits!$B$9*Assets!$S114,MAX(0,$F114-SUM($I114:AH114)))),IF($E114=1,$F114-$I114,$H114)*INDEX(Rates!$C$2:$AP$60,MATCH($B114,Rates!$A$2:$A$60,0),27)))</f>
      </c>
      <c r="AJ114" s="2">
        <f>IF($B114="",0,IF($D114=1,IF(28&lt;=$C114,MIN(IF($E114=1,$F114-$I114,$H114)*INDEX(Rates!$C$2:$AP$60,MATCH($B114,Rates!$A$2:$A$60,0),28),Limits!$B$9*Assets!$S114),MIN(Limits!$B$9*Assets!$S114,MAX(0,$F114-SUM($I114:AI114)))),IF($E114=1,$F114-$I114,$H114)*INDEX(Rates!$C$2:$AP$60,MATCH($B114,Rates!$A$2:$A$60,0),28)))</f>
      </c>
      <c r="AK114" s="2">
        <f>IF($B114="",0,IF($D114=1,IF(29&lt;=$C114,MIN(IF($E114=1,$F114-$I114,$H114)*INDEX(Rates!$C$2:$AP$60,MATCH($B114,Rates!$A$2:$A$60,0),29),Limits!$B$9*Assets!$S114),MIN(Limits!$B$9*Assets!$S114,MAX(0,$F114-SUM($I114:AJ114)))),IF($E114=1,$F114-$I114,$H114)*INDEX(Rates!$C$2:$AP$60,MATCH($B114,Rates!$A$2:$A$60,0),29)))</f>
      </c>
      <c r="AL114" s="2">
        <f>IF($B114="",0,IF($D114=1,IF(30&lt;=$C114,MIN(IF($E114=1,$F114-$I114,$H114)*INDEX(Rates!$C$2:$AP$60,MATCH($B114,Rates!$A$2:$A$60,0),30),Limits!$B$9*Assets!$S114),MIN(Limits!$B$9*Assets!$S114,MAX(0,$F114-SUM($I114:AK114)))),IF($E114=1,$F114-$I114,$H114)*INDEX(Rates!$C$2:$AP$60,MATCH($B114,Rates!$A$2:$A$60,0),30)))</f>
      </c>
      <c r="AM114" s="2">
        <f>IF($B114="",0,IF($D114=1,IF(31&lt;=$C114,MIN(IF($E114=1,$F114-$I114,$H114)*INDEX(Rates!$C$2:$AP$60,MATCH($B114,Rates!$A$2:$A$60,0),31),Limits!$B$9*Assets!$S114),MIN(Limits!$B$9*Assets!$S114,MAX(0,$F114-SUM($I114:AL114)))),IF($E114=1,$F114-$I114,$H114)*INDEX(Rates!$C$2:$AP$60,MATCH($B114,Rates!$A$2:$A$60,0),31)))</f>
      </c>
      <c r="AN114" s="2">
        <f>IF($B114="",0,IF($D114=1,IF(32&lt;=$C114,MIN(IF($E114=1,$F114-$I114,$H114)*INDEX(Rates!$C$2:$AP$60,MATCH($B114,Rates!$A$2:$A$60,0),32),Limits!$B$9*Assets!$S114),MIN(Limits!$B$9*Assets!$S114,MAX(0,$F114-SUM($I114:AM114)))),IF($E114=1,$F114-$I114,$H114)*INDEX(Rates!$C$2:$AP$60,MATCH($B114,Rates!$A$2:$A$60,0),32)))</f>
      </c>
      <c r="AO114" s="2">
        <f>IF($B114="",0,IF($D114=1,IF(33&lt;=$C114,MIN(IF($E114=1,$F114-$I114,$H114)*INDEX(Rates!$C$2:$AP$60,MATCH($B114,Rates!$A$2:$A$60,0),33),Limits!$B$9*Assets!$S114),MIN(Limits!$B$9*Assets!$S114,MAX(0,$F114-SUM($I114:AN114)))),IF($E114=1,$F114-$I114,$H114)*INDEX(Rates!$C$2:$AP$60,MATCH($B114,Rates!$A$2:$A$60,0),33)))</f>
      </c>
      <c r="AP114" s="2">
        <f>IF($B114="",0,IF($D114=1,IF(34&lt;=$C114,MIN(IF($E114=1,$F114-$I114,$H114)*INDEX(Rates!$C$2:$AP$60,MATCH($B114,Rates!$A$2:$A$60,0),34),Limits!$B$9*Assets!$S114),MIN(Limits!$B$9*Assets!$S114,MAX(0,$F114-SUM($I114:AO114)))),IF($E114=1,$F114-$I114,$H114)*INDEX(Rates!$C$2:$AP$60,MATCH($B114,Rates!$A$2:$A$60,0),34)))</f>
      </c>
      <c r="AQ114" s="2">
        <f>IF($B114="",0,IF($D114=1,IF(35&lt;=$C114,MIN(IF($E114=1,$F114-$I114,$H114)*INDEX(Rates!$C$2:$AP$60,MATCH($B114,Rates!$A$2:$A$60,0),35),Limits!$B$9*Assets!$S114),MIN(Limits!$B$9*Assets!$S114,MAX(0,$F114-SUM($I114:AP114)))),IF($E114=1,$F114-$I114,$H114)*INDEX(Rates!$C$2:$AP$60,MATCH($B114,Rates!$A$2:$A$60,0),35)))</f>
      </c>
      <c r="AR114" s="2">
        <f>IF($B114="",0,IF($D114=1,IF(36&lt;=$C114,MIN(IF($E114=1,$F114-$I114,$H114)*INDEX(Rates!$C$2:$AP$60,MATCH($B114,Rates!$A$2:$A$60,0),36),Limits!$B$9*Assets!$S114),MIN(Limits!$B$9*Assets!$S114,MAX(0,$F114-SUM($I114:AQ114)))),IF($E114=1,$F114-$I114,$H114)*INDEX(Rates!$C$2:$AP$60,MATCH($B114,Rates!$A$2:$A$60,0),36)))</f>
      </c>
      <c r="AS114" s="2">
        <f>IF($B114="",0,IF($D114=1,IF(37&lt;=$C114,MIN(IF($E114=1,$F114-$I114,$H114)*INDEX(Rates!$C$2:$AP$60,MATCH($B114,Rates!$A$2:$A$60,0),37),Limits!$B$9*Assets!$S114),MIN(Limits!$B$9*Assets!$S114,MAX(0,$F114-SUM($I114:AR114)))),IF($E114=1,$F114-$I114,$H114)*INDEX(Rates!$C$2:$AP$60,MATCH($B114,Rates!$A$2:$A$60,0),37)))</f>
      </c>
      <c r="AT114" s="2">
        <f>IF($B114="",0,IF($D114=1,IF(38&lt;=$C114,MIN(IF($E114=1,$F114-$I114,$H114)*INDEX(Rates!$C$2:$AP$60,MATCH($B114,Rates!$A$2:$A$60,0),38),Limits!$B$9*Assets!$S114),MIN(Limits!$B$9*Assets!$S114,MAX(0,$F114-SUM($I114:AS114)))),IF($E114=1,$F114-$I114,$H114)*INDEX(Rates!$C$2:$AP$60,MATCH($B114,Rates!$A$2:$A$60,0),38)))</f>
      </c>
      <c r="AU114" s="2">
        <f>IF($B114="",0,IF($D114=1,IF(39&lt;=$C114,MIN(IF($E114=1,$F114-$I114,$H114)*INDEX(Rates!$C$2:$AP$60,MATCH($B114,Rates!$A$2:$A$60,0),39),Limits!$B$9*Assets!$S114),MIN(Limits!$B$9*Assets!$S114,MAX(0,$F114-SUM($I114:AT114)))),IF($E114=1,$F114-$I114,$H114)*INDEX(Rates!$C$2:$AP$60,MATCH($B114,Rates!$A$2:$A$60,0),39)))</f>
      </c>
      <c r="AV114" s="2">
        <f>IF($B114="",0,IF($D114=1,IF(40&lt;=$C114,MIN(IF($E114=1,$F114-$I114,$H114)*INDEX(Rates!$C$2:$AP$60,MATCH($B114,Rates!$A$2:$A$60,0),40),Limits!$B$9*Assets!$S114),MIN(Limits!$B$9*Assets!$S114,MAX(0,$F114-SUM($I114:AU114)))),IF($E114=1,$F114-$I114,$H114)*INDEX(Rates!$C$2:$AP$60,MATCH($B114,Rates!$A$2:$A$60,0),40)))</f>
      </c>
    </row>
    <row r="115" spans="1:48" x14ac:dyDescent="0.25">
      <c r="A115">
        <f>IF(Assets!A115="","",Assets!A115)</f>
      </c>
      <c r="B115">
        <f>Assets!AD115</f>
      </c>
      <c r="C115">
        <f>IF(B115="",0,INDEX(Rates!$B$2:$B$60,MATCH(B115,Rates!$A$2:$A$60,0)))</f>
      </c>
      <c r="D115">
        <f>Assets!X115</f>
      </c>
      <c r="E115">
        <f>IF(AND(D115=1,Assets!J115=1,Assets!K115=0),1,0)</f>
      </c>
      <c r="F115">
        <f>Assets!T115</f>
      </c>
      <c r="G115">
        <f>Assets!AF115+Assets!L115</f>
      </c>
      <c r="H115">
        <f>Assets!M115</f>
      </c>
      <c r="I115" s="2">
        <f>IF($B115="",0,IF($D115=1,IF(1&lt;=$C115,MIN($G115+$H115*INDEX(Rates!$C$2:$AP$60,MATCH($B115,Rates!$A$2:$A$60,0),1),Assets!$Z115),MIN($G115+$H115*INDEX(Rates!$C$2:$AP$60,MATCH($B115,Rates!$A$2:$A$60,0),1),Assets!$Z115)),$G115+$H115*INDEX(Rates!$C$2:$AP$60,MATCH($B115,Rates!$A$2:$A$60,0),1)))</f>
      </c>
      <c r="J115" s="2">
        <f>IF($B115="",0,IF($D115=1,IF(2&lt;=$C115,MIN(IF($E115=1,$F115-$I115,$H115)*INDEX(Rates!$C$2:$AP$60,MATCH($B115,Rates!$A$2:$A$60,0),2),Limits!$B$7*Assets!$S115),MIN(Limits!$B$9*Assets!$S115,MAX(0,$F115-SUM($I115:I115)))),IF($E115=1,$F115-$I115,$H115)*INDEX(Rates!$C$2:$AP$60,MATCH($B115,Rates!$A$2:$A$60,0),2)))</f>
      </c>
      <c r="K115" s="2">
        <f>IF($B115="",0,IF($D115=1,IF(3&lt;=$C115,MIN(IF($E115=1,$F115-$I115,$H115)*INDEX(Rates!$C$2:$AP$60,MATCH($B115,Rates!$A$2:$A$60,0),3),Limits!$B$8*Assets!$S115),MIN(Limits!$B$9*Assets!$S115,MAX(0,$F115-SUM($I115:J115)))),IF($E115=1,$F115-$I115,$H115)*INDEX(Rates!$C$2:$AP$60,MATCH($B115,Rates!$A$2:$A$60,0),3)))</f>
      </c>
      <c r="L115" s="2">
        <f>IF($B115="",0,IF($D115=1,IF(4&lt;=$C115,MIN(IF($E115=1,$F115-$I115,$H115)*INDEX(Rates!$C$2:$AP$60,MATCH($B115,Rates!$A$2:$A$60,0),4),Limits!$B$9*Assets!$S115),MIN(Limits!$B$9*Assets!$S115,MAX(0,$F115-SUM($I115:K115)))),IF($E115=1,$F115-$I115,$H115)*INDEX(Rates!$C$2:$AP$60,MATCH($B115,Rates!$A$2:$A$60,0),4)))</f>
      </c>
      <c r="M115" s="2">
        <f>IF($B115="",0,IF($D115=1,IF(5&lt;=$C115,MIN(IF($E115=1,$F115-$I115,$H115)*INDEX(Rates!$C$2:$AP$60,MATCH($B115,Rates!$A$2:$A$60,0),5),Limits!$B$9*Assets!$S115),MIN(Limits!$B$9*Assets!$S115,MAX(0,$F115-SUM($I115:L115)))),IF($E115=1,$F115-$I115,$H115)*INDEX(Rates!$C$2:$AP$60,MATCH($B115,Rates!$A$2:$A$60,0),5)))</f>
      </c>
      <c r="N115" s="2">
        <f>IF($B115="",0,IF($D115=1,IF(6&lt;=$C115,MIN(IF($E115=1,$F115-$I115,$H115)*INDEX(Rates!$C$2:$AP$60,MATCH($B115,Rates!$A$2:$A$60,0),6),Limits!$B$9*Assets!$S115),MIN(Limits!$B$9*Assets!$S115,MAX(0,$F115-SUM($I115:M115)))),IF($E115=1,$F115-$I115,$H115)*INDEX(Rates!$C$2:$AP$60,MATCH($B115,Rates!$A$2:$A$60,0),6)))</f>
      </c>
      <c r="O115" s="2">
        <f>IF($B115="",0,IF($D115=1,IF(7&lt;=$C115,MIN(IF($E115=1,$F115-$I115,$H115)*INDEX(Rates!$C$2:$AP$60,MATCH($B115,Rates!$A$2:$A$60,0),7),Limits!$B$9*Assets!$S115),MIN(Limits!$B$9*Assets!$S115,MAX(0,$F115-SUM($I115:N115)))),IF($E115=1,$F115-$I115,$H115)*INDEX(Rates!$C$2:$AP$60,MATCH($B115,Rates!$A$2:$A$60,0),7)))</f>
      </c>
      <c r="P115" s="2">
        <f>IF($B115="",0,IF($D115=1,IF(8&lt;=$C115,MIN(IF($E115=1,$F115-$I115,$H115)*INDEX(Rates!$C$2:$AP$60,MATCH($B115,Rates!$A$2:$A$60,0),8),Limits!$B$9*Assets!$S115),MIN(Limits!$B$9*Assets!$S115,MAX(0,$F115-SUM($I115:O115)))),IF($E115=1,$F115-$I115,$H115)*INDEX(Rates!$C$2:$AP$60,MATCH($B115,Rates!$A$2:$A$60,0),8)))</f>
      </c>
      <c r="Q115" s="2">
        <f>IF($B115="",0,IF($D115=1,IF(9&lt;=$C115,MIN(IF($E115=1,$F115-$I115,$H115)*INDEX(Rates!$C$2:$AP$60,MATCH($B115,Rates!$A$2:$A$60,0),9),Limits!$B$9*Assets!$S115),MIN(Limits!$B$9*Assets!$S115,MAX(0,$F115-SUM($I115:P115)))),IF($E115=1,$F115-$I115,$H115)*INDEX(Rates!$C$2:$AP$60,MATCH($B115,Rates!$A$2:$A$60,0),9)))</f>
      </c>
      <c r="R115" s="2">
        <f>IF($B115="",0,IF($D115=1,IF(10&lt;=$C115,MIN(IF($E115=1,$F115-$I115,$H115)*INDEX(Rates!$C$2:$AP$60,MATCH($B115,Rates!$A$2:$A$60,0),10),Limits!$B$9*Assets!$S115),MIN(Limits!$B$9*Assets!$S115,MAX(0,$F115-SUM($I115:Q115)))),IF($E115=1,$F115-$I115,$H115)*INDEX(Rates!$C$2:$AP$60,MATCH($B115,Rates!$A$2:$A$60,0),10)))</f>
      </c>
      <c r="S115" s="2">
        <f>IF($B115="",0,IF($D115=1,IF(11&lt;=$C115,MIN(IF($E115=1,$F115-$I115,$H115)*INDEX(Rates!$C$2:$AP$60,MATCH($B115,Rates!$A$2:$A$60,0),11),Limits!$B$9*Assets!$S115),MIN(Limits!$B$9*Assets!$S115,MAX(0,$F115-SUM($I115:R115)))),IF($E115=1,$F115-$I115,$H115)*INDEX(Rates!$C$2:$AP$60,MATCH($B115,Rates!$A$2:$A$60,0),11)))</f>
      </c>
      <c r="T115" s="2">
        <f>IF($B115="",0,IF($D115=1,IF(12&lt;=$C115,MIN(IF($E115=1,$F115-$I115,$H115)*INDEX(Rates!$C$2:$AP$60,MATCH($B115,Rates!$A$2:$A$60,0),12),Limits!$B$9*Assets!$S115),MIN(Limits!$B$9*Assets!$S115,MAX(0,$F115-SUM($I115:S115)))),IF($E115=1,$F115-$I115,$H115)*INDEX(Rates!$C$2:$AP$60,MATCH($B115,Rates!$A$2:$A$60,0),12)))</f>
      </c>
      <c r="U115" s="2">
        <f>IF($B115="",0,IF($D115=1,IF(13&lt;=$C115,MIN(IF($E115=1,$F115-$I115,$H115)*INDEX(Rates!$C$2:$AP$60,MATCH($B115,Rates!$A$2:$A$60,0),13),Limits!$B$9*Assets!$S115),MIN(Limits!$B$9*Assets!$S115,MAX(0,$F115-SUM($I115:T115)))),IF($E115=1,$F115-$I115,$H115)*INDEX(Rates!$C$2:$AP$60,MATCH($B115,Rates!$A$2:$A$60,0),13)))</f>
      </c>
      <c r="V115" s="2">
        <f>IF($B115="",0,IF($D115=1,IF(14&lt;=$C115,MIN(IF($E115=1,$F115-$I115,$H115)*INDEX(Rates!$C$2:$AP$60,MATCH($B115,Rates!$A$2:$A$60,0),14),Limits!$B$9*Assets!$S115),MIN(Limits!$B$9*Assets!$S115,MAX(0,$F115-SUM($I115:U115)))),IF($E115=1,$F115-$I115,$H115)*INDEX(Rates!$C$2:$AP$60,MATCH($B115,Rates!$A$2:$A$60,0),14)))</f>
      </c>
      <c r="W115" s="2">
        <f>IF($B115="",0,IF($D115=1,IF(15&lt;=$C115,MIN(IF($E115=1,$F115-$I115,$H115)*INDEX(Rates!$C$2:$AP$60,MATCH($B115,Rates!$A$2:$A$60,0),15),Limits!$B$9*Assets!$S115),MIN(Limits!$B$9*Assets!$S115,MAX(0,$F115-SUM($I115:V115)))),IF($E115=1,$F115-$I115,$H115)*INDEX(Rates!$C$2:$AP$60,MATCH($B115,Rates!$A$2:$A$60,0),15)))</f>
      </c>
      <c r="X115" s="2">
        <f>IF($B115="",0,IF($D115=1,IF(16&lt;=$C115,MIN(IF($E115=1,$F115-$I115,$H115)*INDEX(Rates!$C$2:$AP$60,MATCH($B115,Rates!$A$2:$A$60,0),16),Limits!$B$9*Assets!$S115),MIN(Limits!$B$9*Assets!$S115,MAX(0,$F115-SUM($I115:W115)))),IF($E115=1,$F115-$I115,$H115)*INDEX(Rates!$C$2:$AP$60,MATCH($B115,Rates!$A$2:$A$60,0),16)))</f>
      </c>
      <c r="Y115" s="2">
        <f>IF($B115="",0,IF($D115=1,IF(17&lt;=$C115,MIN(IF($E115=1,$F115-$I115,$H115)*INDEX(Rates!$C$2:$AP$60,MATCH($B115,Rates!$A$2:$A$60,0),17),Limits!$B$9*Assets!$S115),MIN(Limits!$B$9*Assets!$S115,MAX(0,$F115-SUM($I115:X115)))),IF($E115=1,$F115-$I115,$H115)*INDEX(Rates!$C$2:$AP$60,MATCH($B115,Rates!$A$2:$A$60,0),17)))</f>
      </c>
      <c r="Z115" s="2">
        <f>IF($B115="",0,IF($D115=1,IF(18&lt;=$C115,MIN(IF($E115=1,$F115-$I115,$H115)*INDEX(Rates!$C$2:$AP$60,MATCH($B115,Rates!$A$2:$A$60,0),18),Limits!$B$9*Assets!$S115),MIN(Limits!$B$9*Assets!$S115,MAX(0,$F115-SUM($I115:Y115)))),IF($E115=1,$F115-$I115,$H115)*INDEX(Rates!$C$2:$AP$60,MATCH($B115,Rates!$A$2:$A$60,0),18)))</f>
      </c>
      <c r="AA115" s="2">
        <f>IF($B115="",0,IF($D115=1,IF(19&lt;=$C115,MIN(IF($E115=1,$F115-$I115,$H115)*INDEX(Rates!$C$2:$AP$60,MATCH($B115,Rates!$A$2:$A$60,0),19),Limits!$B$9*Assets!$S115),MIN(Limits!$B$9*Assets!$S115,MAX(0,$F115-SUM($I115:Z115)))),IF($E115=1,$F115-$I115,$H115)*INDEX(Rates!$C$2:$AP$60,MATCH($B115,Rates!$A$2:$A$60,0),19)))</f>
      </c>
      <c r="AB115" s="2">
        <f>IF($B115="",0,IF($D115=1,IF(20&lt;=$C115,MIN(IF($E115=1,$F115-$I115,$H115)*INDEX(Rates!$C$2:$AP$60,MATCH($B115,Rates!$A$2:$A$60,0),20),Limits!$B$9*Assets!$S115),MIN(Limits!$B$9*Assets!$S115,MAX(0,$F115-SUM($I115:AA115)))),IF($E115=1,$F115-$I115,$H115)*INDEX(Rates!$C$2:$AP$60,MATCH($B115,Rates!$A$2:$A$60,0),20)))</f>
      </c>
      <c r="AC115" s="2">
        <f>IF($B115="",0,IF($D115=1,IF(21&lt;=$C115,MIN(IF($E115=1,$F115-$I115,$H115)*INDEX(Rates!$C$2:$AP$60,MATCH($B115,Rates!$A$2:$A$60,0),21),Limits!$B$9*Assets!$S115),MIN(Limits!$B$9*Assets!$S115,MAX(0,$F115-SUM($I115:AB115)))),IF($E115=1,$F115-$I115,$H115)*INDEX(Rates!$C$2:$AP$60,MATCH($B115,Rates!$A$2:$A$60,0),21)))</f>
      </c>
      <c r="AD115" s="2">
        <f>IF($B115="",0,IF($D115=1,IF(22&lt;=$C115,MIN(IF($E115=1,$F115-$I115,$H115)*INDEX(Rates!$C$2:$AP$60,MATCH($B115,Rates!$A$2:$A$60,0),22),Limits!$B$9*Assets!$S115),MIN(Limits!$B$9*Assets!$S115,MAX(0,$F115-SUM($I115:AC115)))),IF($E115=1,$F115-$I115,$H115)*INDEX(Rates!$C$2:$AP$60,MATCH($B115,Rates!$A$2:$A$60,0),22)))</f>
      </c>
      <c r="AE115" s="2">
        <f>IF($B115="",0,IF($D115=1,IF(23&lt;=$C115,MIN(IF($E115=1,$F115-$I115,$H115)*INDEX(Rates!$C$2:$AP$60,MATCH($B115,Rates!$A$2:$A$60,0),23),Limits!$B$9*Assets!$S115),MIN(Limits!$B$9*Assets!$S115,MAX(0,$F115-SUM($I115:AD115)))),IF($E115=1,$F115-$I115,$H115)*INDEX(Rates!$C$2:$AP$60,MATCH($B115,Rates!$A$2:$A$60,0),23)))</f>
      </c>
      <c r="AF115" s="2">
        <f>IF($B115="",0,IF($D115=1,IF(24&lt;=$C115,MIN(IF($E115=1,$F115-$I115,$H115)*INDEX(Rates!$C$2:$AP$60,MATCH($B115,Rates!$A$2:$A$60,0),24),Limits!$B$9*Assets!$S115),MIN(Limits!$B$9*Assets!$S115,MAX(0,$F115-SUM($I115:AE115)))),IF($E115=1,$F115-$I115,$H115)*INDEX(Rates!$C$2:$AP$60,MATCH($B115,Rates!$A$2:$A$60,0),24)))</f>
      </c>
      <c r="AG115" s="2">
        <f>IF($B115="",0,IF($D115=1,IF(25&lt;=$C115,MIN(IF($E115=1,$F115-$I115,$H115)*INDEX(Rates!$C$2:$AP$60,MATCH($B115,Rates!$A$2:$A$60,0),25),Limits!$B$9*Assets!$S115),MIN(Limits!$B$9*Assets!$S115,MAX(0,$F115-SUM($I115:AF115)))),IF($E115=1,$F115-$I115,$H115)*INDEX(Rates!$C$2:$AP$60,MATCH($B115,Rates!$A$2:$A$60,0),25)))</f>
      </c>
      <c r="AH115" s="2">
        <f>IF($B115="",0,IF($D115=1,IF(26&lt;=$C115,MIN(IF($E115=1,$F115-$I115,$H115)*INDEX(Rates!$C$2:$AP$60,MATCH($B115,Rates!$A$2:$A$60,0),26),Limits!$B$9*Assets!$S115),MIN(Limits!$B$9*Assets!$S115,MAX(0,$F115-SUM($I115:AG115)))),IF($E115=1,$F115-$I115,$H115)*INDEX(Rates!$C$2:$AP$60,MATCH($B115,Rates!$A$2:$A$60,0),26)))</f>
      </c>
      <c r="AI115" s="2">
        <f>IF($B115="",0,IF($D115=1,IF(27&lt;=$C115,MIN(IF($E115=1,$F115-$I115,$H115)*INDEX(Rates!$C$2:$AP$60,MATCH($B115,Rates!$A$2:$A$60,0),27),Limits!$B$9*Assets!$S115),MIN(Limits!$B$9*Assets!$S115,MAX(0,$F115-SUM($I115:AH115)))),IF($E115=1,$F115-$I115,$H115)*INDEX(Rates!$C$2:$AP$60,MATCH($B115,Rates!$A$2:$A$60,0),27)))</f>
      </c>
      <c r="AJ115" s="2">
        <f>IF($B115="",0,IF($D115=1,IF(28&lt;=$C115,MIN(IF($E115=1,$F115-$I115,$H115)*INDEX(Rates!$C$2:$AP$60,MATCH($B115,Rates!$A$2:$A$60,0),28),Limits!$B$9*Assets!$S115),MIN(Limits!$B$9*Assets!$S115,MAX(0,$F115-SUM($I115:AI115)))),IF($E115=1,$F115-$I115,$H115)*INDEX(Rates!$C$2:$AP$60,MATCH($B115,Rates!$A$2:$A$60,0),28)))</f>
      </c>
      <c r="AK115" s="2">
        <f>IF($B115="",0,IF($D115=1,IF(29&lt;=$C115,MIN(IF($E115=1,$F115-$I115,$H115)*INDEX(Rates!$C$2:$AP$60,MATCH($B115,Rates!$A$2:$A$60,0),29),Limits!$B$9*Assets!$S115),MIN(Limits!$B$9*Assets!$S115,MAX(0,$F115-SUM($I115:AJ115)))),IF($E115=1,$F115-$I115,$H115)*INDEX(Rates!$C$2:$AP$60,MATCH($B115,Rates!$A$2:$A$60,0),29)))</f>
      </c>
      <c r="AL115" s="2">
        <f>IF($B115="",0,IF($D115=1,IF(30&lt;=$C115,MIN(IF($E115=1,$F115-$I115,$H115)*INDEX(Rates!$C$2:$AP$60,MATCH($B115,Rates!$A$2:$A$60,0),30),Limits!$B$9*Assets!$S115),MIN(Limits!$B$9*Assets!$S115,MAX(0,$F115-SUM($I115:AK115)))),IF($E115=1,$F115-$I115,$H115)*INDEX(Rates!$C$2:$AP$60,MATCH($B115,Rates!$A$2:$A$60,0),30)))</f>
      </c>
      <c r="AM115" s="2">
        <f>IF($B115="",0,IF($D115=1,IF(31&lt;=$C115,MIN(IF($E115=1,$F115-$I115,$H115)*INDEX(Rates!$C$2:$AP$60,MATCH($B115,Rates!$A$2:$A$60,0),31),Limits!$B$9*Assets!$S115),MIN(Limits!$B$9*Assets!$S115,MAX(0,$F115-SUM($I115:AL115)))),IF($E115=1,$F115-$I115,$H115)*INDEX(Rates!$C$2:$AP$60,MATCH($B115,Rates!$A$2:$A$60,0),31)))</f>
      </c>
      <c r="AN115" s="2">
        <f>IF($B115="",0,IF($D115=1,IF(32&lt;=$C115,MIN(IF($E115=1,$F115-$I115,$H115)*INDEX(Rates!$C$2:$AP$60,MATCH($B115,Rates!$A$2:$A$60,0),32),Limits!$B$9*Assets!$S115),MIN(Limits!$B$9*Assets!$S115,MAX(0,$F115-SUM($I115:AM115)))),IF($E115=1,$F115-$I115,$H115)*INDEX(Rates!$C$2:$AP$60,MATCH($B115,Rates!$A$2:$A$60,0),32)))</f>
      </c>
      <c r="AO115" s="2">
        <f>IF($B115="",0,IF($D115=1,IF(33&lt;=$C115,MIN(IF($E115=1,$F115-$I115,$H115)*INDEX(Rates!$C$2:$AP$60,MATCH($B115,Rates!$A$2:$A$60,0),33),Limits!$B$9*Assets!$S115),MIN(Limits!$B$9*Assets!$S115,MAX(0,$F115-SUM($I115:AN115)))),IF($E115=1,$F115-$I115,$H115)*INDEX(Rates!$C$2:$AP$60,MATCH($B115,Rates!$A$2:$A$60,0),33)))</f>
      </c>
      <c r="AP115" s="2">
        <f>IF($B115="",0,IF($D115=1,IF(34&lt;=$C115,MIN(IF($E115=1,$F115-$I115,$H115)*INDEX(Rates!$C$2:$AP$60,MATCH($B115,Rates!$A$2:$A$60,0),34),Limits!$B$9*Assets!$S115),MIN(Limits!$B$9*Assets!$S115,MAX(0,$F115-SUM($I115:AO115)))),IF($E115=1,$F115-$I115,$H115)*INDEX(Rates!$C$2:$AP$60,MATCH($B115,Rates!$A$2:$A$60,0),34)))</f>
      </c>
      <c r="AQ115" s="2">
        <f>IF($B115="",0,IF($D115=1,IF(35&lt;=$C115,MIN(IF($E115=1,$F115-$I115,$H115)*INDEX(Rates!$C$2:$AP$60,MATCH($B115,Rates!$A$2:$A$60,0),35),Limits!$B$9*Assets!$S115),MIN(Limits!$B$9*Assets!$S115,MAX(0,$F115-SUM($I115:AP115)))),IF($E115=1,$F115-$I115,$H115)*INDEX(Rates!$C$2:$AP$60,MATCH($B115,Rates!$A$2:$A$60,0),35)))</f>
      </c>
      <c r="AR115" s="2">
        <f>IF($B115="",0,IF($D115=1,IF(36&lt;=$C115,MIN(IF($E115=1,$F115-$I115,$H115)*INDEX(Rates!$C$2:$AP$60,MATCH($B115,Rates!$A$2:$A$60,0),36),Limits!$B$9*Assets!$S115),MIN(Limits!$B$9*Assets!$S115,MAX(0,$F115-SUM($I115:AQ115)))),IF($E115=1,$F115-$I115,$H115)*INDEX(Rates!$C$2:$AP$60,MATCH($B115,Rates!$A$2:$A$60,0),36)))</f>
      </c>
      <c r="AS115" s="2">
        <f>IF($B115="",0,IF($D115=1,IF(37&lt;=$C115,MIN(IF($E115=1,$F115-$I115,$H115)*INDEX(Rates!$C$2:$AP$60,MATCH($B115,Rates!$A$2:$A$60,0),37),Limits!$B$9*Assets!$S115),MIN(Limits!$B$9*Assets!$S115,MAX(0,$F115-SUM($I115:AR115)))),IF($E115=1,$F115-$I115,$H115)*INDEX(Rates!$C$2:$AP$60,MATCH($B115,Rates!$A$2:$A$60,0),37)))</f>
      </c>
      <c r="AT115" s="2">
        <f>IF($B115="",0,IF($D115=1,IF(38&lt;=$C115,MIN(IF($E115=1,$F115-$I115,$H115)*INDEX(Rates!$C$2:$AP$60,MATCH($B115,Rates!$A$2:$A$60,0),38),Limits!$B$9*Assets!$S115),MIN(Limits!$B$9*Assets!$S115,MAX(0,$F115-SUM($I115:AS115)))),IF($E115=1,$F115-$I115,$H115)*INDEX(Rates!$C$2:$AP$60,MATCH($B115,Rates!$A$2:$A$60,0),38)))</f>
      </c>
      <c r="AU115" s="2">
        <f>IF($B115="",0,IF($D115=1,IF(39&lt;=$C115,MIN(IF($E115=1,$F115-$I115,$H115)*INDEX(Rates!$C$2:$AP$60,MATCH($B115,Rates!$A$2:$A$60,0),39),Limits!$B$9*Assets!$S115),MIN(Limits!$B$9*Assets!$S115,MAX(0,$F115-SUM($I115:AT115)))),IF($E115=1,$F115-$I115,$H115)*INDEX(Rates!$C$2:$AP$60,MATCH($B115,Rates!$A$2:$A$60,0),39)))</f>
      </c>
      <c r="AV115" s="2">
        <f>IF($B115="",0,IF($D115=1,IF(40&lt;=$C115,MIN(IF($E115=1,$F115-$I115,$H115)*INDEX(Rates!$C$2:$AP$60,MATCH($B115,Rates!$A$2:$A$60,0),40),Limits!$B$9*Assets!$S115),MIN(Limits!$B$9*Assets!$S115,MAX(0,$F115-SUM($I115:AU115)))),IF($E115=1,$F115-$I115,$H115)*INDEX(Rates!$C$2:$AP$60,MATCH($B115,Rates!$A$2:$A$60,0),40)))</f>
      </c>
    </row>
    <row r="116" spans="1:48" x14ac:dyDescent="0.25">
      <c r="A116">
        <f>IF(Assets!A116="","",Assets!A116)</f>
      </c>
      <c r="B116">
        <f>Assets!AD116</f>
      </c>
      <c r="C116">
        <f>IF(B116="",0,INDEX(Rates!$B$2:$B$60,MATCH(B116,Rates!$A$2:$A$60,0)))</f>
      </c>
      <c r="D116">
        <f>Assets!X116</f>
      </c>
      <c r="E116">
        <f>IF(AND(D116=1,Assets!J116=1,Assets!K116=0),1,0)</f>
      </c>
      <c r="F116">
        <f>Assets!T116</f>
      </c>
      <c r="G116">
        <f>Assets!AF116+Assets!L116</f>
      </c>
      <c r="H116">
        <f>Assets!M116</f>
      </c>
      <c r="I116" s="2">
        <f>IF($B116="",0,IF($D116=1,IF(1&lt;=$C116,MIN($G116+$H116*INDEX(Rates!$C$2:$AP$60,MATCH($B116,Rates!$A$2:$A$60,0),1),Assets!$Z116),MIN($G116+$H116*INDEX(Rates!$C$2:$AP$60,MATCH($B116,Rates!$A$2:$A$60,0),1),Assets!$Z116)),$G116+$H116*INDEX(Rates!$C$2:$AP$60,MATCH($B116,Rates!$A$2:$A$60,0),1)))</f>
      </c>
      <c r="J116" s="2">
        <f>IF($B116="",0,IF($D116=1,IF(2&lt;=$C116,MIN(IF($E116=1,$F116-$I116,$H116)*INDEX(Rates!$C$2:$AP$60,MATCH($B116,Rates!$A$2:$A$60,0),2),Limits!$B$7*Assets!$S116),MIN(Limits!$B$9*Assets!$S116,MAX(0,$F116-SUM($I116:I116)))),IF($E116=1,$F116-$I116,$H116)*INDEX(Rates!$C$2:$AP$60,MATCH($B116,Rates!$A$2:$A$60,0),2)))</f>
      </c>
      <c r="K116" s="2">
        <f>IF($B116="",0,IF($D116=1,IF(3&lt;=$C116,MIN(IF($E116=1,$F116-$I116,$H116)*INDEX(Rates!$C$2:$AP$60,MATCH($B116,Rates!$A$2:$A$60,0),3),Limits!$B$8*Assets!$S116),MIN(Limits!$B$9*Assets!$S116,MAX(0,$F116-SUM($I116:J116)))),IF($E116=1,$F116-$I116,$H116)*INDEX(Rates!$C$2:$AP$60,MATCH($B116,Rates!$A$2:$A$60,0),3)))</f>
      </c>
      <c r="L116" s="2">
        <f>IF($B116="",0,IF($D116=1,IF(4&lt;=$C116,MIN(IF($E116=1,$F116-$I116,$H116)*INDEX(Rates!$C$2:$AP$60,MATCH($B116,Rates!$A$2:$A$60,0),4),Limits!$B$9*Assets!$S116),MIN(Limits!$B$9*Assets!$S116,MAX(0,$F116-SUM($I116:K116)))),IF($E116=1,$F116-$I116,$H116)*INDEX(Rates!$C$2:$AP$60,MATCH($B116,Rates!$A$2:$A$60,0),4)))</f>
      </c>
      <c r="M116" s="2">
        <f>IF($B116="",0,IF($D116=1,IF(5&lt;=$C116,MIN(IF($E116=1,$F116-$I116,$H116)*INDEX(Rates!$C$2:$AP$60,MATCH($B116,Rates!$A$2:$A$60,0),5),Limits!$B$9*Assets!$S116),MIN(Limits!$B$9*Assets!$S116,MAX(0,$F116-SUM($I116:L116)))),IF($E116=1,$F116-$I116,$H116)*INDEX(Rates!$C$2:$AP$60,MATCH($B116,Rates!$A$2:$A$60,0),5)))</f>
      </c>
      <c r="N116" s="2">
        <f>IF($B116="",0,IF($D116=1,IF(6&lt;=$C116,MIN(IF($E116=1,$F116-$I116,$H116)*INDEX(Rates!$C$2:$AP$60,MATCH($B116,Rates!$A$2:$A$60,0),6),Limits!$B$9*Assets!$S116),MIN(Limits!$B$9*Assets!$S116,MAX(0,$F116-SUM($I116:M116)))),IF($E116=1,$F116-$I116,$H116)*INDEX(Rates!$C$2:$AP$60,MATCH($B116,Rates!$A$2:$A$60,0),6)))</f>
      </c>
      <c r="O116" s="2">
        <f>IF($B116="",0,IF($D116=1,IF(7&lt;=$C116,MIN(IF($E116=1,$F116-$I116,$H116)*INDEX(Rates!$C$2:$AP$60,MATCH($B116,Rates!$A$2:$A$60,0),7),Limits!$B$9*Assets!$S116),MIN(Limits!$B$9*Assets!$S116,MAX(0,$F116-SUM($I116:N116)))),IF($E116=1,$F116-$I116,$H116)*INDEX(Rates!$C$2:$AP$60,MATCH($B116,Rates!$A$2:$A$60,0),7)))</f>
      </c>
      <c r="P116" s="2">
        <f>IF($B116="",0,IF($D116=1,IF(8&lt;=$C116,MIN(IF($E116=1,$F116-$I116,$H116)*INDEX(Rates!$C$2:$AP$60,MATCH($B116,Rates!$A$2:$A$60,0),8),Limits!$B$9*Assets!$S116),MIN(Limits!$B$9*Assets!$S116,MAX(0,$F116-SUM($I116:O116)))),IF($E116=1,$F116-$I116,$H116)*INDEX(Rates!$C$2:$AP$60,MATCH($B116,Rates!$A$2:$A$60,0),8)))</f>
      </c>
      <c r="Q116" s="2">
        <f>IF($B116="",0,IF($D116=1,IF(9&lt;=$C116,MIN(IF($E116=1,$F116-$I116,$H116)*INDEX(Rates!$C$2:$AP$60,MATCH($B116,Rates!$A$2:$A$60,0),9),Limits!$B$9*Assets!$S116),MIN(Limits!$B$9*Assets!$S116,MAX(0,$F116-SUM($I116:P116)))),IF($E116=1,$F116-$I116,$H116)*INDEX(Rates!$C$2:$AP$60,MATCH($B116,Rates!$A$2:$A$60,0),9)))</f>
      </c>
      <c r="R116" s="2">
        <f>IF($B116="",0,IF($D116=1,IF(10&lt;=$C116,MIN(IF($E116=1,$F116-$I116,$H116)*INDEX(Rates!$C$2:$AP$60,MATCH($B116,Rates!$A$2:$A$60,0),10),Limits!$B$9*Assets!$S116),MIN(Limits!$B$9*Assets!$S116,MAX(0,$F116-SUM($I116:Q116)))),IF($E116=1,$F116-$I116,$H116)*INDEX(Rates!$C$2:$AP$60,MATCH($B116,Rates!$A$2:$A$60,0),10)))</f>
      </c>
      <c r="S116" s="2">
        <f>IF($B116="",0,IF($D116=1,IF(11&lt;=$C116,MIN(IF($E116=1,$F116-$I116,$H116)*INDEX(Rates!$C$2:$AP$60,MATCH($B116,Rates!$A$2:$A$60,0),11),Limits!$B$9*Assets!$S116),MIN(Limits!$B$9*Assets!$S116,MAX(0,$F116-SUM($I116:R116)))),IF($E116=1,$F116-$I116,$H116)*INDEX(Rates!$C$2:$AP$60,MATCH($B116,Rates!$A$2:$A$60,0),11)))</f>
      </c>
      <c r="T116" s="2">
        <f>IF($B116="",0,IF($D116=1,IF(12&lt;=$C116,MIN(IF($E116=1,$F116-$I116,$H116)*INDEX(Rates!$C$2:$AP$60,MATCH($B116,Rates!$A$2:$A$60,0),12),Limits!$B$9*Assets!$S116),MIN(Limits!$B$9*Assets!$S116,MAX(0,$F116-SUM($I116:S116)))),IF($E116=1,$F116-$I116,$H116)*INDEX(Rates!$C$2:$AP$60,MATCH($B116,Rates!$A$2:$A$60,0),12)))</f>
      </c>
      <c r="U116" s="2">
        <f>IF($B116="",0,IF($D116=1,IF(13&lt;=$C116,MIN(IF($E116=1,$F116-$I116,$H116)*INDEX(Rates!$C$2:$AP$60,MATCH($B116,Rates!$A$2:$A$60,0),13),Limits!$B$9*Assets!$S116),MIN(Limits!$B$9*Assets!$S116,MAX(0,$F116-SUM($I116:T116)))),IF($E116=1,$F116-$I116,$H116)*INDEX(Rates!$C$2:$AP$60,MATCH($B116,Rates!$A$2:$A$60,0),13)))</f>
      </c>
      <c r="V116" s="2">
        <f>IF($B116="",0,IF($D116=1,IF(14&lt;=$C116,MIN(IF($E116=1,$F116-$I116,$H116)*INDEX(Rates!$C$2:$AP$60,MATCH($B116,Rates!$A$2:$A$60,0),14),Limits!$B$9*Assets!$S116),MIN(Limits!$B$9*Assets!$S116,MAX(0,$F116-SUM($I116:U116)))),IF($E116=1,$F116-$I116,$H116)*INDEX(Rates!$C$2:$AP$60,MATCH($B116,Rates!$A$2:$A$60,0),14)))</f>
      </c>
      <c r="W116" s="2">
        <f>IF($B116="",0,IF($D116=1,IF(15&lt;=$C116,MIN(IF($E116=1,$F116-$I116,$H116)*INDEX(Rates!$C$2:$AP$60,MATCH($B116,Rates!$A$2:$A$60,0),15),Limits!$B$9*Assets!$S116),MIN(Limits!$B$9*Assets!$S116,MAX(0,$F116-SUM($I116:V116)))),IF($E116=1,$F116-$I116,$H116)*INDEX(Rates!$C$2:$AP$60,MATCH($B116,Rates!$A$2:$A$60,0),15)))</f>
      </c>
      <c r="X116" s="2">
        <f>IF($B116="",0,IF($D116=1,IF(16&lt;=$C116,MIN(IF($E116=1,$F116-$I116,$H116)*INDEX(Rates!$C$2:$AP$60,MATCH($B116,Rates!$A$2:$A$60,0),16),Limits!$B$9*Assets!$S116),MIN(Limits!$B$9*Assets!$S116,MAX(0,$F116-SUM($I116:W116)))),IF($E116=1,$F116-$I116,$H116)*INDEX(Rates!$C$2:$AP$60,MATCH($B116,Rates!$A$2:$A$60,0),16)))</f>
      </c>
      <c r="Y116" s="2">
        <f>IF($B116="",0,IF($D116=1,IF(17&lt;=$C116,MIN(IF($E116=1,$F116-$I116,$H116)*INDEX(Rates!$C$2:$AP$60,MATCH($B116,Rates!$A$2:$A$60,0),17),Limits!$B$9*Assets!$S116),MIN(Limits!$B$9*Assets!$S116,MAX(0,$F116-SUM($I116:X116)))),IF($E116=1,$F116-$I116,$H116)*INDEX(Rates!$C$2:$AP$60,MATCH($B116,Rates!$A$2:$A$60,0),17)))</f>
      </c>
      <c r="Z116" s="2">
        <f>IF($B116="",0,IF($D116=1,IF(18&lt;=$C116,MIN(IF($E116=1,$F116-$I116,$H116)*INDEX(Rates!$C$2:$AP$60,MATCH($B116,Rates!$A$2:$A$60,0),18),Limits!$B$9*Assets!$S116),MIN(Limits!$B$9*Assets!$S116,MAX(0,$F116-SUM($I116:Y116)))),IF($E116=1,$F116-$I116,$H116)*INDEX(Rates!$C$2:$AP$60,MATCH($B116,Rates!$A$2:$A$60,0),18)))</f>
      </c>
      <c r="AA116" s="2">
        <f>IF($B116="",0,IF($D116=1,IF(19&lt;=$C116,MIN(IF($E116=1,$F116-$I116,$H116)*INDEX(Rates!$C$2:$AP$60,MATCH($B116,Rates!$A$2:$A$60,0),19),Limits!$B$9*Assets!$S116),MIN(Limits!$B$9*Assets!$S116,MAX(0,$F116-SUM($I116:Z116)))),IF($E116=1,$F116-$I116,$H116)*INDEX(Rates!$C$2:$AP$60,MATCH($B116,Rates!$A$2:$A$60,0),19)))</f>
      </c>
      <c r="AB116" s="2">
        <f>IF($B116="",0,IF($D116=1,IF(20&lt;=$C116,MIN(IF($E116=1,$F116-$I116,$H116)*INDEX(Rates!$C$2:$AP$60,MATCH($B116,Rates!$A$2:$A$60,0),20),Limits!$B$9*Assets!$S116),MIN(Limits!$B$9*Assets!$S116,MAX(0,$F116-SUM($I116:AA116)))),IF($E116=1,$F116-$I116,$H116)*INDEX(Rates!$C$2:$AP$60,MATCH($B116,Rates!$A$2:$A$60,0),20)))</f>
      </c>
      <c r="AC116" s="2">
        <f>IF($B116="",0,IF($D116=1,IF(21&lt;=$C116,MIN(IF($E116=1,$F116-$I116,$H116)*INDEX(Rates!$C$2:$AP$60,MATCH($B116,Rates!$A$2:$A$60,0),21),Limits!$B$9*Assets!$S116),MIN(Limits!$B$9*Assets!$S116,MAX(0,$F116-SUM($I116:AB116)))),IF($E116=1,$F116-$I116,$H116)*INDEX(Rates!$C$2:$AP$60,MATCH($B116,Rates!$A$2:$A$60,0),21)))</f>
      </c>
      <c r="AD116" s="2">
        <f>IF($B116="",0,IF($D116=1,IF(22&lt;=$C116,MIN(IF($E116=1,$F116-$I116,$H116)*INDEX(Rates!$C$2:$AP$60,MATCH($B116,Rates!$A$2:$A$60,0),22),Limits!$B$9*Assets!$S116),MIN(Limits!$B$9*Assets!$S116,MAX(0,$F116-SUM($I116:AC116)))),IF($E116=1,$F116-$I116,$H116)*INDEX(Rates!$C$2:$AP$60,MATCH($B116,Rates!$A$2:$A$60,0),22)))</f>
      </c>
      <c r="AE116" s="2">
        <f>IF($B116="",0,IF($D116=1,IF(23&lt;=$C116,MIN(IF($E116=1,$F116-$I116,$H116)*INDEX(Rates!$C$2:$AP$60,MATCH($B116,Rates!$A$2:$A$60,0),23),Limits!$B$9*Assets!$S116),MIN(Limits!$B$9*Assets!$S116,MAX(0,$F116-SUM($I116:AD116)))),IF($E116=1,$F116-$I116,$H116)*INDEX(Rates!$C$2:$AP$60,MATCH($B116,Rates!$A$2:$A$60,0),23)))</f>
      </c>
      <c r="AF116" s="2">
        <f>IF($B116="",0,IF($D116=1,IF(24&lt;=$C116,MIN(IF($E116=1,$F116-$I116,$H116)*INDEX(Rates!$C$2:$AP$60,MATCH($B116,Rates!$A$2:$A$60,0),24),Limits!$B$9*Assets!$S116),MIN(Limits!$B$9*Assets!$S116,MAX(0,$F116-SUM($I116:AE116)))),IF($E116=1,$F116-$I116,$H116)*INDEX(Rates!$C$2:$AP$60,MATCH($B116,Rates!$A$2:$A$60,0),24)))</f>
      </c>
      <c r="AG116" s="2">
        <f>IF($B116="",0,IF($D116=1,IF(25&lt;=$C116,MIN(IF($E116=1,$F116-$I116,$H116)*INDEX(Rates!$C$2:$AP$60,MATCH($B116,Rates!$A$2:$A$60,0),25),Limits!$B$9*Assets!$S116),MIN(Limits!$B$9*Assets!$S116,MAX(0,$F116-SUM($I116:AF116)))),IF($E116=1,$F116-$I116,$H116)*INDEX(Rates!$C$2:$AP$60,MATCH($B116,Rates!$A$2:$A$60,0),25)))</f>
      </c>
      <c r="AH116" s="2">
        <f>IF($B116="",0,IF($D116=1,IF(26&lt;=$C116,MIN(IF($E116=1,$F116-$I116,$H116)*INDEX(Rates!$C$2:$AP$60,MATCH($B116,Rates!$A$2:$A$60,0),26),Limits!$B$9*Assets!$S116),MIN(Limits!$B$9*Assets!$S116,MAX(0,$F116-SUM($I116:AG116)))),IF($E116=1,$F116-$I116,$H116)*INDEX(Rates!$C$2:$AP$60,MATCH($B116,Rates!$A$2:$A$60,0),26)))</f>
      </c>
      <c r="AI116" s="2">
        <f>IF($B116="",0,IF($D116=1,IF(27&lt;=$C116,MIN(IF($E116=1,$F116-$I116,$H116)*INDEX(Rates!$C$2:$AP$60,MATCH($B116,Rates!$A$2:$A$60,0),27),Limits!$B$9*Assets!$S116),MIN(Limits!$B$9*Assets!$S116,MAX(0,$F116-SUM($I116:AH116)))),IF($E116=1,$F116-$I116,$H116)*INDEX(Rates!$C$2:$AP$60,MATCH($B116,Rates!$A$2:$A$60,0),27)))</f>
      </c>
      <c r="AJ116" s="2">
        <f>IF($B116="",0,IF($D116=1,IF(28&lt;=$C116,MIN(IF($E116=1,$F116-$I116,$H116)*INDEX(Rates!$C$2:$AP$60,MATCH($B116,Rates!$A$2:$A$60,0),28),Limits!$B$9*Assets!$S116),MIN(Limits!$B$9*Assets!$S116,MAX(0,$F116-SUM($I116:AI116)))),IF($E116=1,$F116-$I116,$H116)*INDEX(Rates!$C$2:$AP$60,MATCH($B116,Rates!$A$2:$A$60,0),28)))</f>
      </c>
      <c r="AK116" s="2">
        <f>IF($B116="",0,IF($D116=1,IF(29&lt;=$C116,MIN(IF($E116=1,$F116-$I116,$H116)*INDEX(Rates!$C$2:$AP$60,MATCH($B116,Rates!$A$2:$A$60,0),29),Limits!$B$9*Assets!$S116),MIN(Limits!$B$9*Assets!$S116,MAX(0,$F116-SUM($I116:AJ116)))),IF($E116=1,$F116-$I116,$H116)*INDEX(Rates!$C$2:$AP$60,MATCH($B116,Rates!$A$2:$A$60,0),29)))</f>
      </c>
      <c r="AL116" s="2">
        <f>IF($B116="",0,IF($D116=1,IF(30&lt;=$C116,MIN(IF($E116=1,$F116-$I116,$H116)*INDEX(Rates!$C$2:$AP$60,MATCH($B116,Rates!$A$2:$A$60,0),30),Limits!$B$9*Assets!$S116),MIN(Limits!$B$9*Assets!$S116,MAX(0,$F116-SUM($I116:AK116)))),IF($E116=1,$F116-$I116,$H116)*INDEX(Rates!$C$2:$AP$60,MATCH($B116,Rates!$A$2:$A$60,0),30)))</f>
      </c>
      <c r="AM116" s="2">
        <f>IF($B116="",0,IF($D116=1,IF(31&lt;=$C116,MIN(IF($E116=1,$F116-$I116,$H116)*INDEX(Rates!$C$2:$AP$60,MATCH($B116,Rates!$A$2:$A$60,0),31),Limits!$B$9*Assets!$S116),MIN(Limits!$B$9*Assets!$S116,MAX(0,$F116-SUM($I116:AL116)))),IF($E116=1,$F116-$I116,$H116)*INDEX(Rates!$C$2:$AP$60,MATCH($B116,Rates!$A$2:$A$60,0),31)))</f>
      </c>
      <c r="AN116" s="2">
        <f>IF($B116="",0,IF($D116=1,IF(32&lt;=$C116,MIN(IF($E116=1,$F116-$I116,$H116)*INDEX(Rates!$C$2:$AP$60,MATCH($B116,Rates!$A$2:$A$60,0),32),Limits!$B$9*Assets!$S116),MIN(Limits!$B$9*Assets!$S116,MAX(0,$F116-SUM($I116:AM116)))),IF($E116=1,$F116-$I116,$H116)*INDEX(Rates!$C$2:$AP$60,MATCH($B116,Rates!$A$2:$A$60,0),32)))</f>
      </c>
      <c r="AO116" s="2">
        <f>IF($B116="",0,IF($D116=1,IF(33&lt;=$C116,MIN(IF($E116=1,$F116-$I116,$H116)*INDEX(Rates!$C$2:$AP$60,MATCH($B116,Rates!$A$2:$A$60,0),33),Limits!$B$9*Assets!$S116),MIN(Limits!$B$9*Assets!$S116,MAX(0,$F116-SUM($I116:AN116)))),IF($E116=1,$F116-$I116,$H116)*INDEX(Rates!$C$2:$AP$60,MATCH($B116,Rates!$A$2:$A$60,0),33)))</f>
      </c>
      <c r="AP116" s="2">
        <f>IF($B116="",0,IF($D116=1,IF(34&lt;=$C116,MIN(IF($E116=1,$F116-$I116,$H116)*INDEX(Rates!$C$2:$AP$60,MATCH($B116,Rates!$A$2:$A$60,0),34),Limits!$B$9*Assets!$S116),MIN(Limits!$B$9*Assets!$S116,MAX(0,$F116-SUM($I116:AO116)))),IF($E116=1,$F116-$I116,$H116)*INDEX(Rates!$C$2:$AP$60,MATCH($B116,Rates!$A$2:$A$60,0),34)))</f>
      </c>
      <c r="AQ116" s="2">
        <f>IF($B116="",0,IF($D116=1,IF(35&lt;=$C116,MIN(IF($E116=1,$F116-$I116,$H116)*INDEX(Rates!$C$2:$AP$60,MATCH($B116,Rates!$A$2:$A$60,0),35),Limits!$B$9*Assets!$S116),MIN(Limits!$B$9*Assets!$S116,MAX(0,$F116-SUM($I116:AP116)))),IF($E116=1,$F116-$I116,$H116)*INDEX(Rates!$C$2:$AP$60,MATCH($B116,Rates!$A$2:$A$60,0),35)))</f>
      </c>
      <c r="AR116" s="2">
        <f>IF($B116="",0,IF($D116=1,IF(36&lt;=$C116,MIN(IF($E116=1,$F116-$I116,$H116)*INDEX(Rates!$C$2:$AP$60,MATCH($B116,Rates!$A$2:$A$60,0),36),Limits!$B$9*Assets!$S116),MIN(Limits!$B$9*Assets!$S116,MAX(0,$F116-SUM($I116:AQ116)))),IF($E116=1,$F116-$I116,$H116)*INDEX(Rates!$C$2:$AP$60,MATCH($B116,Rates!$A$2:$A$60,0),36)))</f>
      </c>
      <c r="AS116" s="2">
        <f>IF($B116="",0,IF($D116=1,IF(37&lt;=$C116,MIN(IF($E116=1,$F116-$I116,$H116)*INDEX(Rates!$C$2:$AP$60,MATCH($B116,Rates!$A$2:$A$60,0),37),Limits!$B$9*Assets!$S116),MIN(Limits!$B$9*Assets!$S116,MAX(0,$F116-SUM($I116:AR116)))),IF($E116=1,$F116-$I116,$H116)*INDEX(Rates!$C$2:$AP$60,MATCH($B116,Rates!$A$2:$A$60,0),37)))</f>
      </c>
      <c r="AT116" s="2">
        <f>IF($B116="",0,IF($D116=1,IF(38&lt;=$C116,MIN(IF($E116=1,$F116-$I116,$H116)*INDEX(Rates!$C$2:$AP$60,MATCH($B116,Rates!$A$2:$A$60,0),38),Limits!$B$9*Assets!$S116),MIN(Limits!$B$9*Assets!$S116,MAX(0,$F116-SUM($I116:AS116)))),IF($E116=1,$F116-$I116,$H116)*INDEX(Rates!$C$2:$AP$60,MATCH($B116,Rates!$A$2:$A$60,0),38)))</f>
      </c>
      <c r="AU116" s="2">
        <f>IF($B116="",0,IF($D116=1,IF(39&lt;=$C116,MIN(IF($E116=1,$F116-$I116,$H116)*INDEX(Rates!$C$2:$AP$60,MATCH($B116,Rates!$A$2:$A$60,0),39),Limits!$B$9*Assets!$S116),MIN(Limits!$B$9*Assets!$S116,MAX(0,$F116-SUM($I116:AT116)))),IF($E116=1,$F116-$I116,$H116)*INDEX(Rates!$C$2:$AP$60,MATCH($B116,Rates!$A$2:$A$60,0),39)))</f>
      </c>
      <c r="AV116" s="2">
        <f>IF($B116="",0,IF($D116=1,IF(40&lt;=$C116,MIN(IF($E116=1,$F116-$I116,$H116)*INDEX(Rates!$C$2:$AP$60,MATCH($B116,Rates!$A$2:$A$60,0),40),Limits!$B$9*Assets!$S116),MIN(Limits!$B$9*Assets!$S116,MAX(0,$F116-SUM($I116:AU116)))),IF($E116=1,$F116-$I116,$H116)*INDEX(Rates!$C$2:$AP$60,MATCH($B116,Rates!$A$2:$A$60,0),40)))</f>
      </c>
    </row>
    <row r="117" spans="1:48" x14ac:dyDescent="0.25">
      <c r="A117">
        <f>IF(Assets!A117="","",Assets!A117)</f>
      </c>
      <c r="B117">
        <f>Assets!AD117</f>
      </c>
      <c r="C117">
        <f>IF(B117="",0,INDEX(Rates!$B$2:$B$60,MATCH(B117,Rates!$A$2:$A$60,0)))</f>
      </c>
      <c r="D117">
        <f>Assets!X117</f>
      </c>
      <c r="E117">
        <f>IF(AND(D117=1,Assets!J117=1,Assets!K117=0),1,0)</f>
      </c>
      <c r="F117">
        <f>Assets!T117</f>
      </c>
      <c r="G117">
        <f>Assets!AF117+Assets!L117</f>
      </c>
      <c r="H117">
        <f>Assets!M117</f>
      </c>
      <c r="I117" s="2">
        <f>IF($B117="",0,IF($D117=1,IF(1&lt;=$C117,MIN($G117+$H117*INDEX(Rates!$C$2:$AP$60,MATCH($B117,Rates!$A$2:$A$60,0),1),Assets!$Z117),MIN($G117+$H117*INDEX(Rates!$C$2:$AP$60,MATCH($B117,Rates!$A$2:$A$60,0),1),Assets!$Z117)),$G117+$H117*INDEX(Rates!$C$2:$AP$60,MATCH($B117,Rates!$A$2:$A$60,0),1)))</f>
      </c>
      <c r="J117" s="2">
        <f>IF($B117="",0,IF($D117=1,IF(2&lt;=$C117,MIN(IF($E117=1,$F117-$I117,$H117)*INDEX(Rates!$C$2:$AP$60,MATCH($B117,Rates!$A$2:$A$60,0),2),Limits!$B$7*Assets!$S117),MIN(Limits!$B$9*Assets!$S117,MAX(0,$F117-SUM($I117:I117)))),IF($E117=1,$F117-$I117,$H117)*INDEX(Rates!$C$2:$AP$60,MATCH($B117,Rates!$A$2:$A$60,0),2)))</f>
      </c>
      <c r="K117" s="2">
        <f>IF($B117="",0,IF($D117=1,IF(3&lt;=$C117,MIN(IF($E117=1,$F117-$I117,$H117)*INDEX(Rates!$C$2:$AP$60,MATCH($B117,Rates!$A$2:$A$60,0),3),Limits!$B$8*Assets!$S117),MIN(Limits!$B$9*Assets!$S117,MAX(0,$F117-SUM($I117:J117)))),IF($E117=1,$F117-$I117,$H117)*INDEX(Rates!$C$2:$AP$60,MATCH($B117,Rates!$A$2:$A$60,0),3)))</f>
      </c>
      <c r="L117" s="2">
        <f>IF($B117="",0,IF($D117=1,IF(4&lt;=$C117,MIN(IF($E117=1,$F117-$I117,$H117)*INDEX(Rates!$C$2:$AP$60,MATCH($B117,Rates!$A$2:$A$60,0),4),Limits!$B$9*Assets!$S117),MIN(Limits!$B$9*Assets!$S117,MAX(0,$F117-SUM($I117:K117)))),IF($E117=1,$F117-$I117,$H117)*INDEX(Rates!$C$2:$AP$60,MATCH($B117,Rates!$A$2:$A$60,0),4)))</f>
      </c>
      <c r="M117" s="2">
        <f>IF($B117="",0,IF($D117=1,IF(5&lt;=$C117,MIN(IF($E117=1,$F117-$I117,$H117)*INDEX(Rates!$C$2:$AP$60,MATCH($B117,Rates!$A$2:$A$60,0),5),Limits!$B$9*Assets!$S117),MIN(Limits!$B$9*Assets!$S117,MAX(0,$F117-SUM($I117:L117)))),IF($E117=1,$F117-$I117,$H117)*INDEX(Rates!$C$2:$AP$60,MATCH($B117,Rates!$A$2:$A$60,0),5)))</f>
      </c>
      <c r="N117" s="2">
        <f>IF($B117="",0,IF($D117=1,IF(6&lt;=$C117,MIN(IF($E117=1,$F117-$I117,$H117)*INDEX(Rates!$C$2:$AP$60,MATCH($B117,Rates!$A$2:$A$60,0),6),Limits!$B$9*Assets!$S117),MIN(Limits!$B$9*Assets!$S117,MAX(0,$F117-SUM($I117:M117)))),IF($E117=1,$F117-$I117,$H117)*INDEX(Rates!$C$2:$AP$60,MATCH($B117,Rates!$A$2:$A$60,0),6)))</f>
      </c>
      <c r="O117" s="2">
        <f>IF($B117="",0,IF($D117=1,IF(7&lt;=$C117,MIN(IF($E117=1,$F117-$I117,$H117)*INDEX(Rates!$C$2:$AP$60,MATCH($B117,Rates!$A$2:$A$60,0),7),Limits!$B$9*Assets!$S117),MIN(Limits!$B$9*Assets!$S117,MAX(0,$F117-SUM($I117:N117)))),IF($E117=1,$F117-$I117,$H117)*INDEX(Rates!$C$2:$AP$60,MATCH($B117,Rates!$A$2:$A$60,0),7)))</f>
      </c>
      <c r="P117" s="2">
        <f>IF($B117="",0,IF($D117=1,IF(8&lt;=$C117,MIN(IF($E117=1,$F117-$I117,$H117)*INDEX(Rates!$C$2:$AP$60,MATCH($B117,Rates!$A$2:$A$60,0),8),Limits!$B$9*Assets!$S117),MIN(Limits!$B$9*Assets!$S117,MAX(0,$F117-SUM($I117:O117)))),IF($E117=1,$F117-$I117,$H117)*INDEX(Rates!$C$2:$AP$60,MATCH($B117,Rates!$A$2:$A$60,0),8)))</f>
      </c>
      <c r="Q117" s="2">
        <f>IF($B117="",0,IF($D117=1,IF(9&lt;=$C117,MIN(IF($E117=1,$F117-$I117,$H117)*INDEX(Rates!$C$2:$AP$60,MATCH($B117,Rates!$A$2:$A$60,0),9),Limits!$B$9*Assets!$S117),MIN(Limits!$B$9*Assets!$S117,MAX(0,$F117-SUM($I117:P117)))),IF($E117=1,$F117-$I117,$H117)*INDEX(Rates!$C$2:$AP$60,MATCH($B117,Rates!$A$2:$A$60,0),9)))</f>
      </c>
      <c r="R117" s="2">
        <f>IF($B117="",0,IF($D117=1,IF(10&lt;=$C117,MIN(IF($E117=1,$F117-$I117,$H117)*INDEX(Rates!$C$2:$AP$60,MATCH($B117,Rates!$A$2:$A$60,0),10),Limits!$B$9*Assets!$S117),MIN(Limits!$B$9*Assets!$S117,MAX(0,$F117-SUM($I117:Q117)))),IF($E117=1,$F117-$I117,$H117)*INDEX(Rates!$C$2:$AP$60,MATCH($B117,Rates!$A$2:$A$60,0),10)))</f>
      </c>
      <c r="S117" s="2">
        <f>IF($B117="",0,IF($D117=1,IF(11&lt;=$C117,MIN(IF($E117=1,$F117-$I117,$H117)*INDEX(Rates!$C$2:$AP$60,MATCH($B117,Rates!$A$2:$A$60,0),11),Limits!$B$9*Assets!$S117),MIN(Limits!$B$9*Assets!$S117,MAX(0,$F117-SUM($I117:R117)))),IF($E117=1,$F117-$I117,$H117)*INDEX(Rates!$C$2:$AP$60,MATCH($B117,Rates!$A$2:$A$60,0),11)))</f>
      </c>
      <c r="T117" s="2">
        <f>IF($B117="",0,IF($D117=1,IF(12&lt;=$C117,MIN(IF($E117=1,$F117-$I117,$H117)*INDEX(Rates!$C$2:$AP$60,MATCH($B117,Rates!$A$2:$A$60,0),12),Limits!$B$9*Assets!$S117),MIN(Limits!$B$9*Assets!$S117,MAX(0,$F117-SUM($I117:S117)))),IF($E117=1,$F117-$I117,$H117)*INDEX(Rates!$C$2:$AP$60,MATCH($B117,Rates!$A$2:$A$60,0),12)))</f>
      </c>
      <c r="U117" s="2">
        <f>IF($B117="",0,IF($D117=1,IF(13&lt;=$C117,MIN(IF($E117=1,$F117-$I117,$H117)*INDEX(Rates!$C$2:$AP$60,MATCH($B117,Rates!$A$2:$A$60,0),13),Limits!$B$9*Assets!$S117),MIN(Limits!$B$9*Assets!$S117,MAX(0,$F117-SUM($I117:T117)))),IF($E117=1,$F117-$I117,$H117)*INDEX(Rates!$C$2:$AP$60,MATCH($B117,Rates!$A$2:$A$60,0),13)))</f>
      </c>
      <c r="V117" s="2">
        <f>IF($B117="",0,IF($D117=1,IF(14&lt;=$C117,MIN(IF($E117=1,$F117-$I117,$H117)*INDEX(Rates!$C$2:$AP$60,MATCH($B117,Rates!$A$2:$A$60,0),14),Limits!$B$9*Assets!$S117),MIN(Limits!$B$9*Assets!$S117,MAX(0,$F117-SUM($I117:U117)))),IF($E117=1,$F117-$I117,$H117)*INDEX(Rates!$C$2:$AP$60,MATCH($B117,Rates!$A$2:$A$60,0),14)))</f>
      </c>
      <c r="W117" s="2">
        <f>IF($B117="",0,IF($D117=1,IF(15&lt;=$C117,MIN(IF($E117=1,$F117-$I117,$H117)*INDEX(Rates!$C$2:$AP$60,MATCH($B117,Rates!$A$2:$A$60,0),15),Limits!$B$9*Assets!$S117),MIN(Limits!$B$9*Assets!$S117,MAX(0,$F117-SUM($I117:V117)))),IF($E117=1,$F117-$I117,$H117)*INDEX(Rates!$C$2:$AP$60,MATCH($B117,Rates!$A$2:$A$60,0),15)))</f>
      </c>
      <c r="X117" s="2">
        <f>IF($B117="",0,IF($D117=1,IF(16&lt;=$C117,MIN(IF($E117=1,$F117-$I117,$H117)*INDEX(Rates!$C$2:$AP$60,MATCH($B117,Rates!$A$2:$A$60,0),16),Limits!$B$9*Assets!$S117),MIN(Limits!$B$9*Assets!$S117,MAX(0,$F117-SUM($I117:W117)))),IF($E117=1,$F117-$I117,$H117)*INDEX(Rates!$C$2:$AP$60,MATCH($B117,Rates!$A$2:$A$60,0),16)))</f>
      </c>
      <c r="Y117" s="2">
        <f>IF($B117="",0,IF($D117=1,IF(17&lt;=$C117,MIN(IF($E117=1,$F117-$I117,$H117)*INDEX(Rates!$C$2:$AP$60,MATCH($B117,Rates!$A$2:$A$60,0),17),Limits!$B$9*Assets!$S117),MIN(Limits!$B$9*Assets!$S117,MAX(0,$F117-SUM($I117:X117)))),IF($E117=1,$F117-$I117,$H117)*INDEX(Rates!$C$2:$AP$60,MATCH($B117,Rates!$A$2:$A$60,0),17)))</f>
      </c>
      <c r="Z117" s="2">
        <f>IF($B117="",0,IF($D117=1,IF(18&lt;=$C117,MIN(IF($E117=1,$F117-$I117,$H117)*INDEX(Rates!$C$2:$AP$60,MATCH($B117,Rates!$A$2:$A$60,0),18),Limits!$B$9*Assets!$S117),MIN(Limits!$B$9*Assets!$S117,MAX(0,$F117-SUM($I117:Y117)))),IF($E117=1,$F117-$I117,$H117)*INDEX(Rates!$C$2:$AP$60,MATCH($B117,Rates!$A$2:$A$60,0),18)))</f>
      </c>
      <c r="AA117" s="2">
        <f>IF($B117="",0,IF($D117=1,IF(19&lt;=$C117,MIN(IF($E117=1,$F117-$I117,$H117)*INDEX(Rates!$C$2:$AP$60,MATCH($B117,Rates!$A$2:$A$60,0),19),Limits!$B$9*Assets!$S117),MIN(Limits!$B$9*Assets!$S117,MAX(0,$F117-SUM($I117:Z117)))),IF($E117=1,$F117-$I117,$H117)*INDEX(Rates!$C$2:$AP$60,MATCH($B117,Rates!$A$2:$A$60,0),19)))</f>
      </c>
      <c r="AB117" s="2">
        <f>IF($B117="",0,IF($D117=1,IF(20&lt;=$C117,MIN(IF($E117=1,$F117-$I117,$H117)*INDEX(Rates!$C$2:$AP$60,MATCH($B117,Rates!$A$2:$A$60,0),20),Limits!$B$9*Assets!$S117),MIN(Limits!$B$9*Assets!$S117,MAX(0,$F117-SUM($I117:AA117)))),IF($E117=1,$F117-$I117,$H117)*INDEX(Rates!$C$2:$AP$60,MATCH($B117,Rates!$A$2:$A$60,0),20)))</f>
      </c>
      <c r="AC117" s="2">
        <f>IF($B117="",0,IF($D117=1,IF(21&lt;=$C117,MIN(IF($E117=1,$F117-$I117,$H117)*INDEX(Rates!$C$2:$AP$60,MATCH($B117,Rates!$A$2:$A$60,0),21),Limits!$B$9*Assets!$S117),MIN(Limits!$B$9*Assets!$S117,MAX(0,$F117-SUM($I117:AB117)))),IF($E117=1,$F117-$I117,$H117)*INDEX(Rates!$C$2:$AP$60,MATCH($B117,Rates!$A$2:$A$60,0),21)))</f>
      </c>
      <c r="AD117" s="2">
        <f>IF($B117="",0,IF($D117=1,IF(22&lt;=$C117,MIN(IF($E117=1,$F117-$I117,$H117)*INDEX(Rates!$C$2:$AP$60,MATCH($B117,Rates!$A$2:$A$60,0),22),Limits!$B$9*Assets!$S117),MIN(Limits!$B$9*Assets!$S117,MAX(0,$F117-SUM($I117:AC117)))),IF($E117=1,$F117-$I117,$H117)*INDEX(Rates!$C$2:$AP$60,MATCH($B117,Rates!$A$2:$A$60,0),22)))</f>
      </c>
      <c r="AE117" s="2">
        <f>IF($B117="",0,IF($D117=1,IF(23&lt;=$C117,MIN(IF($E117=1,$F117-$I117,$H117)*INDEX(Rates!$C$2:$AP$60,MATCH($B117,Rates!$A$2:$A$60,0),23),Limits!$B$9*Assets!$S117),MIN(Limits!$B$9*Assets!$S117,MAX(0,$F117-SUM($I117:AD117)))),IF($E117=1,$F117-$I117,$H117)*INDEX(Rates!$C$2:$AP$60,MATCH($B117,Rates!$A$2:$A$60,0),23)))</f>
      </c>
      <c r="AF117" s="2">
        <f>IF($B117="",0,IF($D117=1,IF(24&lt;=$C117,MIN(IF($E117=1,$F117-$I117,$H117)*INDEX(Rates!$C$2:$AP$60,MATCH($B117,Rates!$A$2:$A$60,0),24),Limits!$B$9*Assets!$S117),MIN(Limits!$B$9*Assets!$S117,MAX(0,$F117-SUM($I117:AE117)))),IF($E117=1,$F117-$I117,$H117)*INDEX(Rates!$C$2:$AP$60,MATCH($B117,Rates!$A$2:$A$60,0),24)))</f>
      </c>
      <c r="AG117" s="2">
        <f>IF($B117="",0,IF($D117=1,IF(25&lt;=$C117,MIN(IF($E117=1,$F117-$I117,$H117)*INDEX(Rates!$C$2:$AP$60,MATCH($B117,Rates!$A$2:$A$60,0),25),Limits!$B$9*Assets!$S117),MIN(Limits!$B$9*Assets!$S117,MAX(0,$F117-SUM($I117:AF117)))),IF($E117=1,$F117-$I117,$H117)*INDEX(Rates!$C$2:$AP$60,MATCH($B117,Rates!$A$2:$A$60,0),25)))</f>
      </c>
      <c r="AH117" s="2">
        <f>IF($B117="",0,IF($D117=1,IF(26&lt;=$C117,MIN(IF($E117=1,$F117-$I117,$H117)*INDEX(Rates!$C$2:$AP$60,MATCH($B117,Rates!$A$2:$A$60,0),26),Limits!$B$9*Assets!$S117),MIN(Limits!$B$9*Assets!$S117,MAX(0,$F117-SUM($I117:AG117)))),IF($E117=1,$F117-$I117,$H117)*INDEX(Rates!$C$2:$AP$60,MATCH($B117,Rates!$A$2:$A$60,0),26)))</f>
      </c>
      <c r="AI117" s="2">
        <f>IF($B117="",0,IF($D117=1,IF(27&lt;=$C117,MIN(IF($E117=1,$F117-$I117,$H117)*INDEX(Rates!$C$2:$AP$60,MATCH($B117,Rates!$A$2:$A$60,0),27),Limits!$B$9*Assets!$S117),MIN(Limits!$B$9*Assets!$S117,MAX(0,$F117-SUM($I117:AH117)))),IF($E117=1,$F117-$I117,$H117)*INDEX(Rates!$C$2:$AP$60,MATCH($B117,Rates!$A$2:$A$60,0),27)))</f>
      </c>
      <c r="AJ117" s="2">
        <f>IF($B117="",0,IF($D117=1,IF(28&lt;=$C117,MIN(IF($E117=1,$F117-$I117,$H117)*INDEX(Rates!$C$2:$AP$60,MATCH($B117,Rates!$A$2:$A$60,0),28),Limits!$B$9*Assets!$S117),MIN(Limits!$B$9*Assets!$S117,MAX(0,$F117-SUM($I117:AI117)))),IF($E117=1,$F117-$I117,$H117)*INDEX(Rates!$C$2:$AP$60,MATCH($B117,Rates!$A$2:$A$60,0),28)))</f>
      </c>
      <c r="AK117" s="2">
        <f>IF($B117="",0,IF($D117=1,IF(29&lt;=$C117,MIN(IF($E117=1,$F117-$I117,$H117)*INDEX(Rates!$C$2:$AP$60,MATCH($B117,Rates!$A$2:$A$60,0),29),Limits!$B$9*Assets!$S117),MIN(Limits!$B$9*Assets!$S117,MAX(0,$F117-SUM($I117:AJ117)))),IF($E117=1,$F117-$I117,$H117)*INDEX(Rates!$C$2:$AP$60,MATCH($B117,Rates!$A$2:$A$60,0),29)))</f>
      </c>
      <c r="AL117" s="2">
        <f>IF($B117="",0,IF($D117=1,IF(30&lt;=$C117,MIN(IF($E117=1,$F117-$I117,$H117)*INDEX(Rates!$C$2:$AP$60,MATCH($B117,Rates!$A$2:$A$60,0),30),Limits!$B$9*Assets!$S117),MIN(Limits!$B$9*Assets!$S117,MAX(0,$F117-SUM($I117:AK117)))),IF($E117=1,$F117-$I117,$H117)*INDEX(Rates!$C$2:$AP$60,MATCH($B117,Rates!$A$2:$A$60,0),30)))</f>
      </c>
      <c r="AM117" s="2">
        <f>IF($B117="",0,IF($D117=1,IF(31&lt;=$C117,MIN(IF($E117=1,$F117-$I117,$H117)*INDEX(Rates!$C$2:$AP$60,MATCH($B117,Rates!$A$2:$A$60,0),31),Limits!$B$9*Assets!$S117),MIN(Limits!$B$9*Assets!$S117,MAX(0,$F117-SUM($I117:AL117)))),IF($E117=1,$F117-$I117,$H117)*INDEX(Rates!$C$2:$AP$60,MATCH($B117,Rates!$A$2:$A$60,0),31)))</f>
      </c>
      <c r="AN117" s="2">
        <f>IF($B117="",0,IF($D117=1,IF(32&lt;=$C117,MIN(IF($E117=1,$F117-$I117,$H117)*INDEX(Rates!$C$2:$AP$60,MATCH($B117,Rates!$A$2:$A$60,0),32),Limits!$B$9*Assets!$S117),MIN(Limits!$B$9*Assets!$S117,MAX(0,$F117-SUM($I117:AM117)))),IF($E117=1,$F117-$I117,$H117)*INDEX(Rates!$C$2:$AP$60,MATCH($B117,Rates!$A$2:$A$60,0),32)))</f>
      </c>
      <c r="AO117" s="2">
        <f>IF($B117="",0,IF($D117=1,IF(33&lt;=$C117,MIN(IF($E117=1,$F117-$I117,$H117)*INDEX(Rates!$C$2:$AP$60,MATCH($B117,Rates!$A$2:$A$60,0),33),Limits!$B$9*Assets!$S117),MIN(Limits!$B$9*Assets!$S117,MAX(0,$F117-SUM($I117:AN117)))),IF($E117=1,$F117-$I117,$H117)*INDEX(Rates!$C$2:$AP$60,MATCH($B117,Rates!$A$2:$A$60,0),33)))</f>
      </c>
      <c r="AP117" s="2">
        <f>IF($B117="",0,IF($D117=1,IF(34&lt;=$C117,MIN(IF($E117=1,$F117-$I117,$H117)*INDEX(Rates!$C$2:$AP$60,MATCH($B117,Rates!$A$2:$A$60,0),34),Limits!$B$9*Assets!$S117),MIN(Limits!$B$9*Assets!$S117,MAX(0,$F117-SUM($I117:AO117)))),IF($E117=1,$F117-$I117,$H117)*INDEX(Rates!$C$2:$AP$60,MATCH($B117,Rates!$A$2:$A$60,0),34)))</f>
      </c>
      <c r="AQ117" s="2">
        <f>IF($B117="",0,IF($D117=1,IF(35&lt;=$C117,MIN(IF($E117=1,$F117-$I117,$H117)*INDEX(Rates!$C$2:$AP$60,MATCH($B117,Rates!$A$2:$A$60,0),35),Limits!$B$9*Assets!$S117),MIN(Limits!$B$9*Assets!$S117,MAX(0,$F117-SUM($I117:AP117)))),IF($E117=1,$F117-$I117,$H117)*INDEX(Rates!$C$2:$AP$60,MATCH($B117,Rates!$A$2:$A$60,0),35)))</f>
      </c>
      <c r="AR117" s="2">
        <f>IF($B117="",0,IF($D117=1,IF(36&lt;=$C117,MIN(IF($E117=1,$F117-$I117,$H117)*INDEX(Rates!$C$2:$AP$60,MATCH($B117,Rates!$A$2:$A$60,0),36),Limits!$B$9*Assets!$S117),MIN(Limits!$B$9*Assets!$S117,MAX(0,$F117-SUM($I117:AQ117)))),IF($E117=1,$F117-$I117,$H117)*INDEX(Rates!$C$2:$AP$60,MATCH($B117,Rates!$A$2:$A$60,0),36)))</f>
      </c>
      <c r="AS117" s="2">
        <f>IF($B117="",0,IF($D117=1,IF(37&lt;=$C117,MIN(IF($E117=1,$F117-$I117,$H117)*INDEX(Rates!$C$2:$AP$60,MATCH($B117,Rates!$A$2:$A$60,0),37),Limits!$B$9*Assets!$S117),MIN(Limits!$B$9*Assets!$S117,MAX(0,$F117-SUM($I117:AR117)))),IF($E117=1,$F117-$I117,$H117)*INDEX(Rates!$C$2:$AP$60,MATCH($B117,Rates!$A$2:$A$60,0),37)))</f>
      </c>
      <c r="AT117" s="2">
        <f>IF($B117="",0,IF($D117=1,IF(38&lt;=$C117,MIN(IF($E117=1,$F117-$I117,$H117)*INDEX(Rates!$C$2:$AP$60,MATCH($B117,Rates!$A$2:$A$60,0),38),Limits!$B$9*Assets!$S117),MIN(Limits!$B$9*Assets!$S117,MAX(0,$F117-SUM($I117:AS117)))),IF($E117=1,$F117-$I117,$H117)*INDEX(Rates!$C$2:$AP$60,MATCH($B117,Rates!$A$2:$A$60,0),38)))</f>
      </c>
      <c r="AU117" s="2">
        <f>IF($B117="",0,IF($D117=1,IF(39&lt;=$C117,MIN(IF($E117=1,$F117-$I117,$H117)*INDEX(Rates!$C$2:$AP$60,MATCH($B117,Rates!$A$2:$A$60,0),39),Limits!$B$9*Assets!$S117),MIN(Limits!$B$9*Assets!$S117,MAX(0,$F117-SUM($I117:AT117)))),IF($E117=1,$F117-$I117,$H117)*INDEX(Rates!$C$2:$AP$60,MATCH($B117,Rates!$A$2:$A$60,0),39)))</f>
      </c>
      <c r="AV117" s="2">
        <f>IF($B117="",0,IF($D117=1,IF(40&lt;=$C117,MIN(IF($E117=1,$F117-$I117,$H117)*INDEX(Rates!$C$2:$AP$60,MATCH($B117,Rates!$A$2:$A$60,0),40),Limits!$B$9*Assets!$S117),MIN(Limits!$B$9*Assets!$S117,MAX(0,$F117-SUM($I117:AU117)))),IF($E117=1,$F117-$I117,$H117)*INDEX(Rates!$C$2:$AP$60,MATCH($B117,Rates!$A$2:$A$60,0),40)))</f>
      </c>
    </row>
    <row r="118" spans="1:48" x14ac:dyDescent="0.25">
      <c r="A118">
        <f>IF(Assets!A118="","",Assets!A118)</f>
      </c>
      <c r="B118">
        <f>Assets!AD118</f>
      </c>
      <c r="C118">
        <f>IF(B118="",0,INDEX(Rates!$B$2:$B$60,MATCH(B118,Rates!$A$2:$A$60,0)))</f>
      </c>
      <c r="D118">
        <f>Assets!X118</f>
      </c>
      <c r="E118">
        <f>IF(AND(D118=1,Assets!J118=1,Assets!K118=0),1,0)</f>
      </c>
      <c r="F118">
        <f>Assets!T118</f>
      </c>
      <c r="G118">
        <f>Assets!AF118+Assets!L118</f>
      </c>
      <c r="H118">
        <f>Assets!M118</f>
      </c>
      <c r="I118" s="2">
        <f>IF($B118="",0,IF($D118=1,IF(1&lt;=$C118,MIN($G118+$H118*INDEX(Rates!$C$2:$AP$60,MATCH($B118,Rates!$A$2:$A$60,0),1),Assets!$Z118),MIN($G118+$H118*INDEX(Rates!$C$2:$AP$60,MATCH($B118,Rates!$A$2:$A$60,0),1),Assets!$Z118)),$G118+$H118*INDEX(Rates!$C$2:$AP$60,MATCH($B118,Rates!$A$2:$A$60,0),1)))</f>
      </c>
      <c r="J118" s="2">
        <f>IF($B118="",0,IF($D118=1,IF(2&lt;=$C118,MIN(IF($E118=1,$F118-$I118,$H118)*INDEX(Rates!$C$2:$AP$60,MATCH($B118,Rates!$A$2:$A$60,0),2),Limits!$B$7*Assets!$S118),MIN(Limits!$B$9*Assets!$S118,MAX(0,$F118-SUM($I118:I118)))),IF($E118=1,$F118-$I118,$H118)*INDEX(Rates!$C$2:$AP$60,MATCH($B118,Rates!$A$2:$A$60,0),2)))</f>
      </c>
      <c r="K118" s="2">
        <f>IF($B118="",0,IF($D118=1,IF(3&lt;=$C118,MIN(IF($E118=1,$F118-$I118,$H118)*INDEX(Rates!$C$2:$AP$60,MATCH($B118,Rates!$A$2:$A$60,0),3),Limits!$B$8*Assets!$S118),MIN(Limits!$B$9*Assets!$S118,MAX(0,$F118-SUM($I118:J118)))),IF($E118=1,$F118-$I118,$H118)*INDEX(Rates!$C$2:$AP$60,MATCH($B118,Rates!$A$2:$A$60,0),3)))</f>
      </c>
      <c r="L118" s="2">
        <f>IF($B118="",0,IF($D118=1,IF(4&lt;=$C118,MIN(IF($E118=1,$F118-$I118,$H118)*INDEX(Rates!$C$2:$AP$60,MATCH($B118,Rates!$A$2:$A$60,0),4),Limits!$B$9*Assets!$S118),MIN(Limits!$B$9*Assets!$S118,MAX(0,$F118-SUM($I118:K118)))),IF($E118=1,$F118-$I118,$H118)*INDEX(Rates!$C$2:$AP$60,MATCH($B118,Rates!$A$2:$A$60,0),4)))</f>
      </c>
      <c r="M118" s="2">
        <f>IF($B118="",0,IF($D118=1,IF(5&lt;=$C118,MIN(IF($E118=1,$F118-$I118,$H118)*INDEX(Rates!$C$2:$AP$60,MATCH($B118,Rates!$A$2:$A$60,0),5),Limits!$B$9*Assets!$S118),MIN(Limits!$B$9*Assets!$S118,MAX(0,$F118-SUM($I118:L118)))),IF($E118=1,$F118-$I118,$H118)*INDEX(Rates!$C$2:$AP$60,MATCH($B118,Rates!$A$2:$A$60,0),5)))</f>
      </c>
      <c r="N118" s="2">
        <f>IF($B118="",0,IF($D118=1,IF(6&lt;=$C118,MIN(IF($E118=1,$F118-$I118,$H118)*INDEX(Rates!$C$2:$AP$60,MATCH($B118,Rates!$A$2:$A$60,0),6),Limits!$B$9*Assets!$S118),MIN(Limits!$B$9*Assets!$S118,MAX(0,$F118-SUM($I118:M118)))),IF($E118=1,$F118-$I118,$H118)*INDEX(Rates!$C$2:$AP$60,MATCH($B118,Rates!$A$2:$A$60,0),6)))</f>
      </c>
      <c r="O118" s="2">
        <f>IF($B118="",0,IF($D118=1,IF(7&lt;=$C118,MIN(IF($E118=1,$F118-$I118,$H118)*INDEX(Rates!$C$2:$AP$60,MATCH($B118,Rates!$A$2:$A$60,0),7),Limits!$B$9*Assets!$S118),MIN(Limits!$B$9*Assets!$S118,MAX(0,$F118-SUM($I118:N118)))),IF($E118=1,$F118-$I118,$H118)*INDEX(Rates!$C$2:$AP$60,MATCH($B118,Rates!$A$2:$A$60,0),7)))</f>
      </c>
      <c r="P118" s="2">
        <f>IF($B118="",0,IF($D118=1,IF(8&lt;=$C118,MIN(IF($E118=1,$F118-$I118,$H118)*INDEX(Rates!$C$2:$AP$60,MATCH($B118,Rates!$A$2:$A$60,0),8),Limits!$B$9*Assets!$S118),MIN(Limits!$B$9*Assets!$S118,MAX(0,$F118-SUM($I118:O118)))),IF($E118=1,$F118-$I118,$H118)*INDEX(Rates!$C$2:$AP$60,MATCH($B118,Rates!$A$2:$A$60,0),8)))</f>
      </c>
      <c r="Q118" s="2">
        <f>IF($B118="",0,IF($D118=1,IF(9&lt;=$C118,MIN(IF($E118=1,$F118-$I118,$H118)*INDEX(Rates!$C$2:$AP$60,MATCH($B118,Rates!$A$2:$A$60,0),9),Limits!$B$9*Assets!$S118),MIN(Limits!$B$9*Assets!$S118,MAX(0,$F118-SUM($I118:P118)))),IF($E118=1,$F118-$I118,$H118)*INDEX(Rates!$C$2:$AP$60,MATCH($B118,Rates!$A$2:$A$60,0),9)))</f>
      </c>
      <c r="R118" s="2">
        <f>IF($B118="",0,IF($D118=1,IF(10&lt;=$C118,MIN(IF($E118=1,$F118-$I118,$H118)*INDEX(Rates!$C$2:$AP$60,MATCH($B118,Rates!$A$2:$A$60,0),10),Limits!$B$9*Assets!$S118),MIN(Limits!$B$9*Assets!$S118,MAX(0,$F118-SUM($I118:Q118)))),IF($E118=1,$F118-$I118,$H118)*INDEX(Rates!$C$2:$AP$60,MATCH($B118,Rates!$A$2:$A$60,0),10)))</f>
      </c>
      <c r="S118" s="2">
        <f>IF($B118="",0,IF($D118=1,IF(11&lt;=$C118,MIN(IF($E118=1,$F118-$I118,$H118)*INDEX(Rates!$C$2:$AP$60,MATCH($B118,Rates!$A$2:$A$60,0),11),Limits!$B$9*Assets!$S118),MIN(Limits!$B$9*Assets!$S118,MAX(0,$F118-SUM($I118:R118)))),IF($E118=1,$F118-$I118,$H118)*INDEX(Rates!$C$2:$AP$60,MATCH($B118,Rates!$A$2:$A$60,0),11)))</f>
      </c>
      <c r="T118" s="2">
        <f>IF($B118="",0,IF($D118=1,IF(12&lt;=$C118,MIN(IF($E118=1,$F118-$I118,$H118)*INDEX(Rates!$C$2:$AP$60,MATCH($B118,Rates!$A$2:$A$60,0),12),Limits!$B$9*Assets!$S118),MIN(Limits!$B$9*Assets!$S118,MAX(0,$F118-SUM($I118:S118)))),IF($E118=1,$F118-$I118,$H118)*INDEX(Rates!$C$2:$AP$60,MATCH($B118,Rates!$A$2:$A$60,0),12)))</f>
      </c>
      <c r="U118" s="2">
        <f>IF($B118="",0,IF($D118=1,IF(13&lt;=$C118,MIN(IF($E118=1,$F118-$I118,$H118)*INDEX(Rates!$C$2:$AP$60,MATCH($B118,Rates!$A$2:$A$60,0),13),Limits!$B$9*Assets!$S118),MIN(Limits!$B$9*Assets!$S118,MAX(0,$F118-SUM($I118:T118)))),IF($E118=1,$F118-$I118,$H118)*INDEX(Rates!$C$2:$AP$60,MATCH($B118,Rates!$A$2:$A$60,0),13)))</f>
      </c>
      <c r="V118" s="2">
        <f>IF($B118="",0,IF($D118=1,IF(14&lt;=$C118,MIN(IF($E118=1,$F118-$I118,$H118)*INDEX(Rates!$C$2:$AP$60,MATCH($B118,Rates!$A$2:$A$60,0),14),Limits!$B$9*Assets!$S118),MIN(Limits!$B$9*Assets!$S118,MAX(0,$F118-SUM($I118:U118)))),IF($E118=1,$F118-$I118,$H118)*INDEX(Rates!$C$2:$AP$60,MATCH($B118,Rates!$A$2:$A$60,0),14)))</f>
      </c>
      <c r="W118" s="2">
        <f>IF($B118="",0,IF($D118=1,IF(15&lt;=$C118,MIN(IF($E118=1,$F118-$I118,$H118)*INDEX(Rates!$C$2:$AP$60,MATCH($B118,Rates!$A$2:$A$60,0),15),Limits!$B$9*Assets!$S118),MIN(Limits!$B$9*Assets!$S118,MAX(0,$F118-SUM($I118:V118)))),IF($E118=1,$F118-$I118,$H118)*INDEX(Rates!$C$2:$AP$60,MATCH($B118,Rates!$A$2:$A$60,0),15)))</f>
      </c>
      <c r="X118" s="2">
        <f>IF($B118="",0,IF($D118=1,IF(16&lt;=$C118,MIN(IF($E118=1,$F118-$I118,$H118)*INDEX(Rates!$C$2:$AP$60,MATCH($B118,Rates!$A$2:$A$60,0),16),Limits!$B$9*Assets!$S118),MIN(Limits!$B$9*Assets!$S118,MAX(0,$F118-SUM($I118:W118)))),IF($E118=1,$F118-$I118,$H118)*INDEX(Rates!$C$2:$AP$60,MATCH($B118,Rates!$A$2:$A$60,0),16)))</f>
      </c>
      <c r="Y118" s="2">
        <f>IF($B118="",0,IF($D118=1,IF(17&lt;=$C118,MIN(IF($E118=1,$F118-$I118,$H118)*INDEX(Rates!$C$2:$AP$60,MATCH($B118,Rates!$A$2:$A$60,0),17),Limits!$B$9*Assets!$S118),MIN(Limits!$B$9*Assets!$S118,MAX(0,$F118-SUM($I118:X118)))),IF($E118=1,$F118-$I118,$H118)*INDEX(Rates!$C$2:$AP$60,MATCH($B118,Rates!$A$2:$A$60,0),17)))</f>
      </c>
      <c r="Z118" s="2">
        <f>IF($B118="",0,IF($D118=1,IF(18&lt;=$C118,MIN(IF($E118=1,$F118-$I118,$H118)*INDEX(Rates!$C$2:$AP$60,MATCH($B118,Rates!$A$2:$A$60,0),18),Limits!$B$9*Assets!$S118),MIN(Limits!$B$9*Assets!$S118,MAX(0,$F118-SUM($I118:Y118)))),IF($E118=1,$F118-$I118,$H118)*INDEX(Rates!$C$2:$AP$60,MATCH($B118,Rates!$A$2:$A$60,0),18)))</f>
      </c>
      <c r="AA118" s="2">
        <f>IF($B118="",0,IF($D118=1,IF(19&lt;=$C118,MIN(IF($E118=1,$F118-$I118,$H118)*INDEX(Rates!$C$2:$AP$60,MATCH($B118,Rates!$A$2:$A$60,0),19),Limits!$B$9*Assets!$S118),MIN(Limits!$B$9*Assets!$S118,MAX(0,$F118-SUM($I118:Z118)))),IF($E118=1,$F118-$I118,$H118)*INDEX(Rates!$C$2:$AP$60,MATCH($B118,Rates!$A$2:$A$60,0),19)))</f>
      </c>
      <c r="AB118" s="2">
        <f>IF($B118="",0,IF($D118=1,IF(20&lt;=$C118,MIN(IF($E118=1,$F118-$I118,$H118)*INDEX(Rates!$C$2:$AP$60,MATCH($B118,Rates!$A$2:$A$60,0),20),Limits!$B$9*Assets!$S118),MIN(Limits!$B$9*Assets!$S118,MAX(0,$F118-SUM($I118:AA118)))),IF($E118=1,$F118-$I118,$H118)*INDEX(Rates!$C$2:$AP$60,MATCH($B118,Rates!$A$2:$A$60,0),20)))</f>
      </c>
      <c r="AC118" s="2">
        <f>IF($B118="",0,IF($D118=1,IF(21&lt;=$C118,MIN(IF($E118=1,$F118-$I118,$H118)*INDEX(Rates!$C$2:$AP$60,MATCH($B118,Rates!$A$2:$A$60,0),21),Limits!$B$9*Assets!$S118),MIN(Limits!$B$9*Assets!$S118,MAX(0,$F118-SUM($I118:AB118)))),IF($E118=1,$F118-$I118,$H118)*INDEX(Rates!$C$2:$AP$60,MATCH($B118,Rates!$A$2:$A$60,0),21)))</f>
      </c>
      <c r="AD118" s="2">
        <f>IF($B118="",0,IF($D118=1,IF(22&lt;=$C118,MIN(IF($E118=1,$F118-$I118,$H118)*INDEX(Rates!$C$2:$AP$60,MATCH($B118,Rates!$A$2:$A$60,0),22),Limits!$B$9*Assets!$S118),MIN(Limits!$B$9*Assets!$S118,MAX(0,$F118-SUM($I118:AC118)))),IF($E118=1,$F118-$I118,$H118)*INDEX(Rates!$C$2:$AP$60,MATCH($B118,Rates!$A$2:$A$60,0),22)))</f>
      </c>
      <c r="AE118" s="2">
        <f>IF($B118="",0,IF($D118=1,IF(23&lt;=$C118,MIN(IF($E118=1,$F118-$I118,$H118)*INDEX(Rates!$C$2:$AP$60,MATCH($B118,Rates!$A$2:$A$60,0),23),Limits!$B$9*Assets!$S118),MIN(Limits!$B$9*Assets!$S118,MAX(0,$F118-SUM($I118:AD118)))),IF($E118=1,$F118-$I118,$H118)*INDEX(Rates!$C$2:$AP$60,MATCH($B118,Rates!$A$2:$A$60,0),23)))</f>
      </c>
      <c r="AF118" s="2">
        <f>IF($B118="",0,IF($D118=1,IF(24&lt;=$C118,MIN(IF($E118=1,$F118-$I118,$H118)*INDEX(Rates!$C$2:$AP$60,MATCH($B118,Rates!$A$2:$A$60,0),24),Limits!$B$9*Assets!$S118),MIN(Limits!$B$9*Assets!$S118,MAX(0,$F118-SUM($I118:AE118)))),IF($E118=1,$F118-$I118,$H118)*INDEX(Rates!$C$2:$AP$60,MATCH($B118,Rates!$A$2:$A$60,0),24)))</f>
      </c>
      <c r="AG118" s="2">
        <f>IF($B118="",0,IF($D118=1,IF(25&lt;=$C118,MIN(IF($E118=1,$F118-$I118,$H118)*INDEX(Rates!$C$2:$AP$60,MATCH($B118,Rates!$A$2:$A$60,0),25),Limits!$B$9*Assets!$S118),MIN(Limits!$B$9*Assets!$S118,MAX(0,$F118-SUM($I118:AF118)))),IF($E118=1,$F118-$I118,$H118)*INDEX(Rates!$C$2:$AP$60,MATCH($B118,Rates!$A$2:$A$60,0),25)))</f>
      </c>
      <c r="AH118" s="2">
        <f>IF($B118="",0,IF($D118=1,IF(26&lt;=$C118,MIN(IF($E118=1,$F118-$I118,$H118)*INDEX(Rates!$C$2:$AP$60,MATCH($B118,Rates!$A$2:$A$60,0),26),Limits!$B$9*Assets!$S118),MIN(Limits!$B$9*Assets!$S118,MAX(0,$F118-SUM($I118:AG118)))),IF($E118=1,$F118-$I118,$H118)*INDEX(Rates!$C$2:$AP$60,MATCH($B118,Rates!$A$2:$A$60,0),26)))</f>
      </c>
      <c r="AI118" s="2">
        <f>IF($B118="",0,IF($D118=1,IF(27&lt;=$C118,MIN(IF($E118=1,$F118-$I118,$H118)*INDEX(Rates!$C$2:$AP$60,MATCH($B118,Rates!$A$2:$A$60,0),27),Limits!$B$9*Assets!$S118),MIN(Limits!$B$9*Assets!$S118,MAX(0,$F118-SUM($I118:AH118)))),IF($E118=1,$F118-$I118,$H118)*INDEX(Rates!$C$2:$AP$60,MATCH($B118,Rates!$A$2:$A$60,0),27)))</f>
      </c>
      <c r="AJ118" s="2">
        <f>IF($B118="",0,IF($D118=1,IF(28&lt;=$C118,MIN(IF($E118=1,$F118-$I118,$H118)*INDEX(Rates!$C$2:$AP$60,MATCH($B118,Rates!$A$2:$A$60,0),28),Limits!$B$9*Assets!$S118),MIN(Limits!$B$9*Assets!$S118,MAX(0,$F118-SUM($I118:AI118)))),IF($E118=1,$F118-$I118,$H118)*INDEX(Rates!$C$2:$AP$60,MATCH($B118,Rates!$A$2:$A$60,0),28)))</f>
      </c>
      <c r="AK118" s="2">
        <f>IF($B118="",0,IF($D118=1,IF(29&lt;=$C118,MIN(IF($E118=1,$F118-$I118,$H118)*INDEX(Rates!$C$2:$AP$60,MATCH($B118,Rates!$A$2:$A$60,0),29),Limits!$B$9*Assets!$S118),MIN(Limits!$B$9*Assets!$S118,MAX(0,$F118-SUM($I118:AJ118)))),IF($E118=1,$F118-$I118,$H118)*INDEX(Rates!$C$2:$AP$60,MATCH($B118,Rates!$A$2:$A$60,0),29)))</f>
      </c>
      <c r="AL118" s="2">
        <f>IF($B118="",0,IF($D118=1,IF(30&lt;=$C118,MIN(IF($E118=1,$F118-$I118,$H118)*INDEX(Rates!$C$2:$AP$60,MATCH($B118,Rates!$A$2:$A$60,0),30),Limits!$B$9*Assets!$S118),MIN(Limits!$B$9*Assets!$S118,MAX(0,$F118-SUM($I118:AK118)))),IF($E118=1,$F118-$I118,$H118)*INDEX(Rates!$C$2:$AP$60,MATCH($B118,Rates!$A$2:$A$60,0),30)))</f>
      </c>
      <c r="AM118" s="2">
        <f>IF($B118="",0,IF($D118=1,IF(31&lt;=$C118,MIN(IF($E118=1,$F118-$I118,$H118)*INDEX(Rates!$C$2:$AP$60,MATCH($B118,Rates!$A$2:$A$60,0),31),Limits!$B$9*Assets!$S118),MIN(Limits!$B$9*Assets!$S118,MAX(0,$F118-SUM($I118:AL118)))),IF($E118=1,$F118-$I118,$H118)*INDEX(Rates!$C$2:$AP$60,MATCH($B118,Rates!$A$2:$A$60,0),31)))</f>
      </c>
      <c r="AN118" s="2">
        <f>IF($B118="",0,IF($D118=1,IF(32&lt;=$C118,MIN(IF($E118=1,$F118-$I118,$H118)*INDEX(Rates!$C$2:$AP$60,MATCH($B118,Rates!$A$2:$A$60,0),32),Limits!$B$9*Assets!$S118),MIN(Limits!$B$9*Assets!$S118,MAX(0,$F118-SUM($I118:AM118)))),IF($E118=1,$F118-$I118,$H118)*INDEX(Rates!$C$2:$AP$60,MATCH($B118,Rates!$A$2:$A$60,0),32)))</f>
      </c>
      <c r="AO118" s="2">
        <f>IF($B118="",0,IF($D118=1,IF(33&lt;=$C118,MIN(IF($E118=1,$F118-$I118,$H118)*INDEX(Rates!$C$2:$AP$60,MATCH($B118,Rates!$A$2:$A$60,0),33),Limits!$B$9*Assets!$S118),MIN(Limits!$B$9*Assets!$S118,MAX(0,$F118-SUM($I118:AN118)))),IF($E118=1,$F118-$I118,$H118)*INDEX(Rates!$C$2:$AP$60,MATCH($B118,Rates!$A$2:$A$60,0),33)))</f>
      </c>
      <c r="AP118" s="2">
        <f>IF($B118="",0,IF($D118=1,IF(34&lt;=$C118,MIN(IF($E118=1,$F118-$I118,$H118)*INDEX(Rates!$C$2:$AP$60,MATCH($B118,Rates!$A$2:$A$60,0),34),Limits!$B$9*Assets!$S118),MIN(Limits!$B$9*Assets!$S118,MAX(0,$F118-SUM($I118:AO118)))),IF($E118=1,$F118-$I118,$H118)*INDEX(Rates!$C$2:$AP$60,MATCH($B118,Rates!$A$2:$A$60,0),34)))</f>
      </c>
      <c r="AQ118" s="2">
        <f>IF($B118="",0,IF($D118=1,IF(35&lt;=$C118,MIN(IF($E118=1,$F118-$I118,$H118)*INDEX(Rates!$C$2:$AP$60,MATCH($B118,Rates!$A$2:$A$60,0),35),Limits!$B$9*Assets!$S118),MIN(Limits!$B$9*Assets!$S118,MAX(0,$F118-SUM($I118:AP118)))),IF($E118=1,$F118-$I118,$H118)*INDEX(Rates!$C$2:$AP$60,MATCH($B118,Rates!$A$2:$A$60,0),35)))</f>
      </c>
      <c r="AR118" s="2">
        <f>IF($B118="",0,IF($D118=1,IF(36&lt;=$C118,MIN(IF($E118=1,$F118-$I118,$H118)*INDEX(Rates!$C$2:$AP$60,MATCH($B118,Rates!$A$2:$A$60,0),36),Limits!$B$9*Assets!$S118),MIN(Limits!$B$9*Assets!$S118,MAX(0,$F118-SUM($I118:AQ118)))),IF($E118=1,$F118-$I118,$H118)*INDEX(Rates!$C$2:$AP$60,MATCH($B118,Rates!$A$2:$A$60,0),36)))</f>
      </c>
      <c r="AS118" s="2">
        <f>IF($B118="",0,IF($D118=1,IF(37&lt;=$C118,MIN(IF($E118=1,$F118-$I118,$H118)*INDEX(Rates!$C$2:$AP$60,MATCH($B118,Rates!$A$2:$A$60,0),37),Limits!$B$9*Assets!$S118),MIN(Limits!$B$9*Assets!$S118,MAX(0,$F118-SUM($I118:AR118)))),IF($E118=1,$F118-$I118,$H118)*INDEX(Rates!$C$2:$AP$60,MATCH($B118,Rates!$A$2:$A$60,0),37)))</f>
      </c>
      <c r="AT118" s="2">
        <f>IF($B118="",0,IF($D118=1,IF(38&lt;=$C118,MIN(IF($E118=1,$F118-$I118,$H118)*INDEX(Rates!$C$2:$AP$60,MATCH($B118,Rates!$A$2:$A$60,0),38),Limits!$B$9*Assets!$S118),MIN(Limits!$B$9*Assets!$S118,MAX(0,$F118-SUM($I118:AS118)))),IF($E118=1,$F118-$I118,$H118)*INDEX(Rates!$C$2:$AP$60,MATCH($B118,Rates!$A$2:$A$60,0),38)))</f>
      </c>
      <c r="AU118" s="2">
        <f>IF($B118="",0,IF($D118=1,IF(39&lt;=$C118,MIN(IF($E118=1,$F118-$I118,$H118)*INDEX(Rates!$C$2:$AP$60,MATCH($B118,Rates!$A$2:$A$60,0),39),Limits!$B$9*Assets!$S118),MIN(Limits!$B$9*Assets!$S118,MAX(0,$F118-SUM($I118:AT118)))),IF($E118=1,$F118-$I118,$H118)*INDEX(Rates!$C$2:$AP$60,MATCH($B118,Rates!$A$2:$A$60,0),39)))</f>
      </c>
      <c r="AV118" s="2">
        <f>IF($B118="",0,IF($D118=1,IF(40&lt;=$C118,MIN(IF($E118=1,$F118-$I118,$H118)*INDEX(Rates!$C$2:$AP$60,MATCH($B118,Rates!$A$2:$A$60,0),40),Limits!$B$9*Assets!$S118),MIN(Limits!$B$9*Assets!$S118,MAX(0,$F118-SUM($I118:AU118)))),IF($E118=1,$F118-$I118,$H118)*INDEX(Rates!$C$2:$AP$60,MATCH($B118,Rates!$A$2:$A$60,0),40)))</f>
      </c>
    </row>
    <row r="119" spans="1:48" x14ac:dyDescent="0.25">
      <c r="A119">
        <f>IF(Assets!A119="","",Assets!A119)</f>
      </c>
      <c r="B119">
        <f>Assets!AD119</f>
      </c>
      <c r="C119">
        <f>IF(B119="",0,INDEX(Rates!$B$2:$B$60,MATCH(B119,Rates!$A$2:$A$60,0)))</f>
      </c>
      <c r="D119">
        <f>Assets!X119</f>
      </c>
      <c r="E119">
        <f>IF(AND(D119=1,Assets!J119=1,Assets!K119=0),1,0)</f>
      </c>
      <c r="F119">
        <f>Assets!T119</f>
      </c>
      <c r="G119">
        <f>Assets!AF119+Assets!L119</f>
      </c>
      <c r="H119">
        <f>Assets!M119</f>
      </c>
      <c r="I119" s="2">
        <f>IF($B119="",0,IF($D119=1,IF(1&lt;=$C119,MIN($G119+$H119*INDEX(Rates!$C$2:$AP$60,MATCH($B119,Rates!$A$2:$A$60,0),1),Assets!$Z119),MIN($G119+$H119*INDEX(Rates!$C$2:$AP$60,MATCH($B119,Rates!$A$2:$A$60,0),1),Assets!$Z119)),$G119+$H119*INDEX(Rates!$C$2:$AP$60,MATCH($B119,Rates!$A$2:$A$60,0),1)))</f>
      </c>
      <c r="J119" s="2">
        <f>IF($B119="",0,IF($D119=1,IF(2&lt;=$C119,MIN(IF($E119=1,$F119-$I119,$H119)*INDEX(Rates!$C$2:$AP$60,MATCH($B119,Rates!$A$2:$A$60,0),2),Limits!$B$7*Assets!$S119),MIN(Limits!$B$9*Assets!$S119,MAX(0,$F119-SUM($I119:I119)))),IF($E119=1,$F119-$I119,$H119)*INDEX(Rates!$C$2:$AP$60,MATCH($B119,Rates!$A$2:$A$60,0),2)))</f>
      </c>
      <c r="K119" s="2">
        <f>IF($B119="",0,IF($D119=1,IF(3&lt;=$C119,MIN(IF($E119=1,$F119-$I119,$H119)*INDEX(Rates!$C$2:$AP$60,MATCH($B119,Rates!$A$2:$A$60,0),3),Limits!$B$8*Assets!$S119),MIN(Limits!$B$9*Assets!$S119,MAX(0,$F119-SUM($I119:J119)))),IF($E119=1,$F119-$I119,$H119)*INDEX(Rates!$C$2:$AP$60,MATCH($B119,Rates!$A$2:$A$60,0),3)))</f>
      </c>
      <c r="L119" s="2">
        <f>IF($B119="",0,IF($D119=1,IF(4&lt;=$C119,MIN(IF($E119=1,$F119-$I119,$H119)*INDEX(Rates!$C$2:$AP$60,MATCH($B119,Rates!$A$2:$A$60,0),4),Limits!$B$9*Assets!$S119),MIN(Limits!$B$9*Assets!$S119,MAX(0,$F119-SUM($I119:K119)))),IF($E119=1,$F119-$I119,$H119)*INDEX(Rates!$C$2:$AP$60,MATCH($B119,Rates!$A$2:$A$60,0),4)))</f>
      </c>
      <c r="M119" s="2">
        <f>IF($B119="",0,IF($D119=1,IF(5&lt;=$C119,MIN(IF($E119=1,$F119-$I119,$H119)*INDEX(Rates!$C$2:$AP$60,MATCH($B119,Rates!$A$2:$A$60,0),5),Limits!$B$9*Assets!$S119),MIN(Limits!$B$9*Assets!$S119,MAX(0,$F119-SUM($I119:L119)))),IF($E119=1,$F119-$I119,$H119)*INDEX(Rates!$C$2:$AP$60,MATCH($B119,Rates!$A$2:$A$60,0),5)))</f>
      </c>
      <c r="N119" s="2">
        <f>IF($B119="",0,IF($D119=1,IF(6&lt;=$C119,MIN(IF($E119=1,$F119-$I119,$H119)*INDEX(Rates!$C$2:$AP$60,MATCH($B119,Rates!$A$2:$A$60,0),6),Limits!$B$9*Assets!$S119),MIN(Limits!$B$9*Assets!$S119,MAX(0,$F119-SUM($I119:M119)))),IF($E119=1,$F119-$I119,$H119)*INDEX(Rates!$C$2:$AP$60,MATCH($B119,Rates!$A$2:$A$60,0),6)))</f>
      </c>
      <c r="O119" s="2">
        <f>IF($B119="",0,IF($D119=1,IF(7&lt;=$C119,MIN(IF($E119=1,$F119-$I119,$H119)*INDEX(Rates!$C$2:$AP$60,MATCH($B119,Rates!$A$2:$A$60,0),7),Limits!$B$9*Assets!$S119),MIN(Limits!$B$9*Assets!$S119,MAX(0,$F119-SUM($I119:N119)))),IF($E119=1,$F119-$I119,$H119)*INDEX(Rates!$C$2:$AP$60,MATCH($B119,Rates!$A$2:$A$60,0),7)))</f>
      </c>
      <c r="P119" s="2">
        <f>IF($B119="",0,IF($D119=1,IF(8&lt;=$C119,MIN(IF($E119=1,$F119-$I119,$H119)*INDEX(Rates!$C$2:$AP$60,MATCH($B119,Rates!$A$2:$A$60,0),8),Limits!$B$9*Assets!$S119),MIN(Limits!$B$9*Assets!$S119,MAX(0,$F119-SUM($I119:O119)))),IF($E119=1,$F119-$I119,$H119)*INDEX(Rates!$C$2:$AP$60,MATCH($B119,Rates!$A$2:$A$60,0),8)))</f>
      </c>
      <c r="Q119" s="2">
        <f>IF($B119="",0,IF($D119=1,IF(9&lt;=$C119,MIN(IF($E119=1,$F119-$I119,$H119)*INDEX(Rates!$C$2:$AP$60,MATCH($B119,Rates!$A$2:$A$60,0),9),Limits!$B$9*Assets!$S119),MIN(Limits!$B$9*Assets!$S119,MAX(0,$F119-SUM($I119:P119)))),IF($E119=1,$F119-$I119,$H119)*INDEX(Rates!$C$2:$AP$60,MATCH($B119,Rates!$A$2:$A$60,0),9)))</f>
      </c>
      <c r="R119" s="2">
        <f>IF($B119="",0,IF($D119=1,IF(10&lt;=$C119,MIN(IF($E119=1,$F119-$I119,$H119)*INDEX(Rates!$C$2:$AP$60,MATCH($B119,Rates!$A$2:$A$60,0),10),Limits!$B$9*Assets!$S119),MIN(Limits!$B$9*Assets!$S119,MAX(0,$F119-SUM($I119:Q119)))),IF($E119=1,$F119-$I119,$H119)*INDEX(Rates!$C$2:$AP$60,MATCH($B119,Rates!$A$2:$A$60,0),10)))</f>
      </c>
      <c r="S119" s="2">
        <f>IF($B119="",0,IF($D119=1,IF(11&lt;=$C119,MIN(IF($E119=1,$F119-$I119,$H119)*INDEX(Rates!$C$2:$AP$60,MATCH($B119,Rates!$A$2:$A$60,0),11),Limits!$B$9*Assets!$S119),MIN(Limits!$B$9*Assets!$S119,MAX(0,$F119-SUM($I119:R119)))),IF($E119=1,$F119-$I119,$H119)*INDEX(Rates!$C$2:$AP$60,MATCH($B119,Rates!$A$2:$A$60,0),11)))</f>
      </c>
      <c r="T119" s="2">
        <f>IF($B119="",0,IF($D119=1,IF(12&lt;=$C119,MIN(IF($E119=1,$F119-$I119,$H119)*INDEX(Rates!$C$2:$AP$60,MATCH($B119,Rates!$A$2:$A$60,0),12),Limits!$B$9*Assets!$S119),MIN(Limits!$B$9*Assets!$S119,MAX(0,$F119-SUM($I119:S119)))),IF($E119=1,$F119-$I119,$H119)*INDEX(Rates!$C$2:$AP$60,MATCH($B119,Rates!$A$2:$A$60,0),12)))</f>
      </c>
      <c r="U119" s="2">
        <f>IF($B119="",0,IF($D119=1,IF(13&lt;=$C119,MIN(IF($E119=1,$F119-$I119,$H119)*INDEX(Rates!$C$2:$AP$60,MATCH($B119,Rates!$A$2:$A$60,0),13),Limits!$B$9*Assets!$S119),MIN(Limits!$B$9*Assets!$S119,MAX(0,$F119-SUM($I119:T119)))),IF($E119=1,$F119-$I119,$H119)*INDEX(Rates!$C$2:$AP$60,MATCH($B119,Rates!$A$2:$A$60,0),13)))</f>
      </c>
      <c r="V119" s="2">
        <f>IF($B119="",0,IF($D119=1,IF(14&lt;=$C119,MIN(IF($E119=1,$F119-$I119,$H119)*INDEX(Rates!$C$2:$AP$60,MATCH($B119,Rates!$A$2:$A$60,0),14),Limits!$B$9*Assets!$S119),MIN(Limits!$B$9*Assets!$S119,MAX(0,$F119-SUM($I119:U119)))),IF($E119=1,$F119-$I119,$H119)*INDEX(Rates!$C$2:$AP$60,MATCH($B119,Rates!$A$2:$A$60,0),14)))</f>
      </c>
      <c r="W119" s="2">
        <f>IF($B119="",0,IF($D119=1,IF(15&lt;=$C119,MIN(IF($E119=1,$F119-$I119,$H119)*INDEX(Rates!$C$2:$AP$60,MATCH($B119,Rates!$A$2:$A$60,0),15),Limits!$B$9*Assets!$S119),MIN(Limits!$B$9*Assets!$S119,MAX(0,$F119-SUM($I119:V119)))),IF($E119=1,$F119-$I119,$H119)*INDEX(Rates!$C$2:$AP$60,MATCH($B119,Rates!$A$2:$A$60,0),15)))</f>
      </c>
      <c r="X119" s="2">
        <f>IF($B119="",0,IF($D119=1,IF(16&lt;=$C119,MIN(IF($E119=1,$F119-$I119,$H119)*INDEX(Rates!$C$2:$AP$60,MATCH($B119,Rates!$A$2:$A$60,0),16),Limits!$B$9*Assets!$S119),MIN(Limits!$B$9*Assets!$S119,MAX(0,$F119-SUM($I119:W119)))),IF($E119=1,$F119-$I119,$H119)*INDEX(Rates!$C$2:$AP$60,MATCH($B119,Rates!$A$2:$A$60,0),16)))</f>
      </c>
      <c r="Y119" s="2">
        <f>IF($B119="",0,IF($D119=1,IF(17&lt;=$C119,MIN(IF($E119=1,$F119-$I119,$H119)*INDEX(Rates!$C$2:$AP$60,MATCH($B119,Rates!$A$2:$A$60,0),17),Limits!$B$9*Assets!$S119),MIN(Limits!$B$9*Assets!$S119,MAX(0,$F119-SUM($I119:X119)))),IF($E119=1,$F119-$I119,$H119)*INDEX(Rates!$C$2:$AP$60,MATCH($B119,Rates!$A$2:$A$60,0),17)))</f>
      </c>
      <c r="Z119" s="2">
        <f>IF($B119="",0,IF($D119=1,IF(18&lt;=$C119,MIN(IF($E119=1,$F119-$I119,$H119)*INDEX(Rates!$C$2:$AP$60,MATCH($B119,Rates!$A$2:$A$60,0),18),Limits!$B$9*Assets!$S119),MIN(Limits!$B$9*Assets!$S119,MAX(0,$F119-SUM($I119:Y119)))),IF($E119=1,$F119-$I119,$H119)*INDEX(Rates!$C$2:$AP$60,MATCH($B119,Rates!$A$2:$A$60,0),18)))</f>
      </c>
      <c r="AA119" s="2">
        <f>IF($B119="",0,IF($D119=1,IF(19&lt;=$C119,MIN(IF($E119=1,$F119-$I119,$H119)*INDEX(Rates!$C$2:$AP$60,MATCH($B119,Rates!$A$2:$A$60,0),19),Limits!$B$9*Assets!$S119),MIN(Limits!$B$9*Assets!$S119,MAX(0,$F119-SUM($I119:Z119)))),IF($E119=1,$F119-$I119,$H119)*INDEX(Rates!$C$2:$AP$60,MATCH($B119,Rates!$A$2:$A$60,0),19)))</f>
      </c>
      <c r="AB119" s="2">
        <f>IF($B119="",0,IF($D119=1,IF(20&lt;=$C119,MIN(IF($E119=1,$F119-$I119,$H119)*INDEX(Rates!$C$2:$AP$60,MATCH($B119,Rates!$A$2:$A$60,0),20),Limits!$B$9*Assets!$S119),MIN(Limits!$B$9*Assets!$S119,MAX(0,$F119-SUM($I119:AA119)))),IF($E119=1,$F119-$I119,$H119)*INDEX(Rates!$C$2:$AP$60,MATCH($B119,Rates!$A$2:$A$60,0),20)))</f>
      </c>
      <c r="AC119" s="2">
        <f>IF($B119="",0,IF($D119=1,IF(21&lt;=$C119,MIN(IF($E119=1,$F119-$I119,$H119)*INDEX(Rates!$C$2:$AP$60,MATCH($B119,Rates!$A$2:$A$60,0),21),Limits!$B$9*Assets!$S119),MIN(Limits!$B$9*Assets!$S119,MAX(0,$F119-SUM($I119:AB119)))),IF($E119=1,$F119-$I119,$H119)*INDEX(Rates!$C$2:$AP$60,MATCH($B119,Rates!$A$2:$A$60,0),21)))</f>
      </c>
      <c r="AD119" s="2">
        <f>IF($B119="",0,IF($D119=1,IF(22&lt;=$C119,MIN(IF($E119=1,$F119-$I119,$H119)*INDEX(Rates!$C$2:$AP$60,MATCH($B119,Rates!$A$2:$A$60,0),22),Limits!$B$9*Assets!$S119),MIN(Limits!$B$9*Assets!$S119,MAX(0,$F119-SUM($I119:AC119)))),IF($E119=1,$F119-$I119,$H119)*INDEX(Rates!$C$2:$AP$60,MATCH($B119,Rates!$A$2:$A$60,0),22)))</f>
      </c>
      <c r="AE119" s="2">
        <f>IF($B119="",0,IF($D119=1,IF(23&lt;=$C119,MIN(IF($E119=1,$F119-$I119,$H119)*INDEX(Rates!$C$2:$AP$60,MATCH($B119,Rates!$A$2:$A$60,0),23),Limits!$B$9*Assets!$S119),MIN(Limits!$B$9*Assets!$S119,MAX(0,$F119-SUM($I119:AD119)))),IF($E119=1,$F119-$I119,$H119)*INDEX(Rates!$C$2:$AP$60,MATCH($B119,Rates!$A$2:$A$60,0),23)))</f>
      </c>
      <c r="AF119" s="2">
        <f>IF($B119="",0,IF($D119=1,IF(24&lt;=$C119,MIN(IF($E119=1,$F119-$I119,$H119)*INDEX(Rates!$C$2:$AP$60,MATCH($B119,Rates!$A$2:$A$60,0),24),Limits!$B$9*Assets!$S119),MIN(Limits!$B$9*Assets!$S119,MAX(0,$F119-SUM($I119:AE119)))),IF($E119=1,$F119-$I119,$H119)*INDEX(Rates!$C$2:$AP$60,MATCH($B119,Rates!$A$2:$A$60,0),24)))</f>
      </c>
      <c r="AG119" s="2">
        <f>IF($B119="",0,IF($D119=1,IF(25&lt;=$C119,MIN(IF($E119=1,$F119-$I119,$H119)*INDEX(Rates!$C$2:$AP$60,MATCH($B119,Rates!$A$2:$A$60,0),25),Limits!$B$9*Assets!$S119),MIN(Limits!$B$9*Assets!$S119,MAX(0,$F119-SUM($I119:AF119)))),IF($E119=1,$F119-$I119,$H119)*INDEX(Rates!$C$2:$AP$60,MATCH($B119,Rates!$A$2:$A$60,0),25)))</f>
      </c>
      <c r="AH119" s="2">
        <f>IF($B119="",0,IF($D119=1,IF(26&lt;=$C119,MIN(IF($E119=1,$F119-$I119,$H119)*INDEX(Rates!$C$2:$AP$60,MATCH($B119,Rates!$A$2:$A$60,0),26),Limits!$B$9*Assets!$S119),MIN(Limits!$B$9*Assets!$S119,MAX(0,$F119-SUM($I119:AG119)))),IF($E119=1,$F119-$I119,$H119)*INDEX(Rates!$C$2:$AP$60,MATCH($B119,Rates!$A$2:$A$60,0),26)))</f>
      </c>
      <c r="AI119" s="2">
        <f>IF($B119="",0,IF($D119=1,IF(27&lt;=$C119,MIN(IF($E119=1,$F119-$I119,$H119)*INDEX(Rates!$C$2:$AP$60,MATCH($B119,Rates!$A$2:$A$60,0),27),Limits!$B$9*Assets!$S119),MIN(Limits!$B$9*Assets!$S119,MAX(0,$F119-SUM($I119:AH119)))),IF($E119=1,$F119-$I119,$H119)*INDEX(Rates!$C$2:$AP$60,MATCH($B119,Rates!$A$2:$A$60,0),27)))</f>
      </c>
      <c r="AJ119" s="2">
        <f>IF($B119="",0,IF($D119=1,IF(28&lt;=$C119,MIN(IF($E119=1,$F119-$I119,$H119)*INDEX(Rates!$C$2:$AP$60,MATCH($B119,Rates!$A$2:$A$60,0),28),Limits!$B$9*Assets!$S119),MIN(Limits!$B$9*Assets!$S119,MAX(0,$F119-SUM($I119:AI119)))),IF($E119=1,$F119-$I119,$H119)*INDEX(Rates!$C$2:$AP$60,MATCH($B119,Rates!$A$2:$A$60,0),28)))</f>
      </c>
      <c r="AK119" s="2">
        <f>IF($B119="",0,IF($D119=1,IF(29&lt;=$C119,MIN(IF($E119=1,$F119-$I119,$H119)*INDEX(Rates!$C$2:$AP$60,MATCH($B119,Rates!$A$2:$A$60,0),29),Limits!$B$9*Assets!$S119),MIN(Limits!$B$9*Assets!$S119,MAX(0,$F119-SUM($I119:AJ119)))),IF($E119=1,$F119-$I119,$H119)*INDEX(Rates!$C$2:$AP$60,MATCH($B119,Rates!$A$2:$A$60,0),29)))</f>
      </c>
      <c r="AL119" s="2">
        <f>IF($B119="",0,IF($D119=1,IF(30&lt;=$C119,MIN(IF($E119=1,$F119-$I119,$H119)*INDEX(Rates!$C$2:$AP$60,MATCH($B119,Rates!$A$2:$A$60,0),30),Limits!$B$9*Assets!$S119),MIN(Limits!$B$9*Assets!$S119,MAX(0,$F119-SUM($I119:AK119)))),IF($E119=1,$F119-$I119,$H119)*INDEX(Rates!$C$2:$AP$60,MATCH($B119,Rates!$A$2:$A$60,0),30)))</f>
      </c>
      <c r="AM119" s="2">
        <f>IF($B119="",0,IF($D119=1,IF(31&lt;=$C119,MIN(IF($E119=1,$F119-$I119,$H119)*INDEX(Rates!$C$2:$AP$60,MATCH($B119,Rates!$A$2:$A$60,0),31),Limits!$B$9*Assets!$S119),MIN(Limits!$B$9*Assets!$S119,MAX(0,$F119-SUM($I119:AL119)))),IF($E119=1,$F119-$I119,$H119)*INDEX(Rates!$C$2:$AP$60,MATCH($B119,Rates!$A$2:$A$60,0),31)))</f>
      </c>
      <c r="AN119" s="2">
        <f>IF($B119="",0,IF($D119=1,IF(32&lt;=$C119,MIN(IF($E119=1,$F119-$I119,$H119)*INDEX(Rates!$C$2:$AP$60,MATCH($B119,Rates!$A$2:$A$60,0),32),Limits!$B$9*Assets!$S119),MIN(Limits!$B$9*Assets!$S119,MAX(0,$F119-SUM($I119:AM119)))),IF($E119=1,$F119-$I119,$H119)*INDEX(Rates!$C$2:$AP$60,MATCH($B119,Rates!$A$2:$A$60,0),32)))</f>
      </c>
      <c r="AO119" s="2">
        <f>IF($B119="",0,IF($D119=1,IF(33&lt;=$C119,MIN(IF($E119=1,$F119-$I119,$H119)*INDEX(Rates!$C$2:$AP$60,MATCH($B119,Rates!$A$2:$A$60,0),33),Limits!$B$9*Assets!$S119),MIN(Limits!$B$9*Assets!$S119,MAX(0,$F119-SUM($I119:AN119)))),IF($E119=1,$F119-$I119,$H119)*INDEX(Rates!$C$2:$AP$60,MATCH($B119,Rates!$A$2:$A$60,0),33)))</f>
      </c>
      <c r="AP119" s="2">
        <f>IF($B119="",0,IF($D119=1,IF(34&lt;=$C119,MIN(IF($E119=1,$F119-$I119,$H119)*INDEX(Rates!$C$2:$AP$60,MATCH($B119,Rates!$A$2:$A$60,0),34),Limits!$B$9*Assets!$S119),MIN(Limits!$B$9*Assets!$S119,MAX(0,$F119-SUM($I119:AO119)))),IF($E119=1,$F119-$I119,$H119)*INDEX(Rates!$C$2:$AP$60,MATCH($B119,Rates!$A$2:$A$60,0),34)))</f>
      </c>
      <c r="AQ119" s="2">
        <f>IF($B119="",0,IF($D119=1,IF(35&lt;=$C119,MIN(IF($E119=1,$F119-$I119,$H119)*INDEX(Rates!$C$2:$AP$60,MATCH($B119,Rates!$A$2:$A$60,0),35),Limits!$B$9*Assets!$S119),MIN(Limits!$B$9*Assets!$S119,MAX(0,$F119-SUM($I119:AP119)))),IF($E119=1,$F119-$I119,$H119)*INDEX(Rates!$C$2:$AP$60,MATCH($B119,Rates!$A$2:$A$60,0),35)))</f>
      </c>
      <c r="AR119" s="2">
        <f>IF($B119="",0,IF($D119=1,IF(36&lt;=$C119,MIN(IF($E119=1,$F119-$I119,$H119)*INDEX(Rates!$C$2:$AP$60,MATCH($B119,Rates!$A$2:$A$60,0),36),Limits!$B$9*Assets!$S119),MIN(Limits!$B$9*Assets!$S119,MAX(0,$F119-SUM($I119:AQ119)))),IF($E119=1,$F119-$I119,$H119)*INDEX(Rates!$C$2:$AP$60,MATCH($B119,Rates!$A$2:$A$60,0),36)))</f>
      </c>
      <c r="AS119" s="2">
        <f>IF($B119="",0,IF($D119=1,IF(37&lt;=$C119,MIN(IF($E119=1,$F119-$I119,$H119)*INDEX(Rates!$C$2:$AP$60,MATCH($B119,Rates!$A$2:$A$60,0),37),Limits!$B$9*Assets!$S119),MIN(Limits!$B$9*Assets!$S119,MAX(0,$F119-SUM($I119:AR119)))),IF($E119=1,$F119-$I119,$H119)*INDEX(Rates!$C$2:$AP$60,MATCH($B119,Rates!$A$2:$A$60,0),37)))</f>
      </c>
      <c r="AT119" s="2">
        <f>IF($B119="",0,IF($D119=1,IF(38&lt;=$C119,MIN(IF($E119=1,$F119-$I119,$H119)*INDEX(Rates!$C$2:$AP$60,MATCH($B119,Rates!$A$2:$A$60,0),38),Limits!$B$9*Assets!$S119),MIN(Limits!$B$9*Assets!$S119,MAX(0,$F119-SUM($I119:AS119)))),IF($E119=1,$F119-$I119,$H119)*INDEX(Rates!$C$2:$AP$60,MATCH($B119,Rates!$A$2:$A$60,0),38)))</f>
      </c>
      <c r="AU119" s="2">
        <f>IF($B119="",0,IF($D119=1,IF(39&lt;=$C119,MIN(IF($E119=1,$F119-$I119,$H119)*INDEX(Rates!$C$2:$AP$60,MATCH($B119,Rates!$A$2:$A$60,0),39),Limits!$B$9*Assets!$S119),MIN(Limits!$B$9*Assets!$S119,MAX(0,$F119-SUM($I119:AT119)))),IF($E119=1,$F119-$I119,$H119)*INDEX(Rates!$C$2:$AP$60,MATCH($B119,Rates!$A$2:$A$60,0),39)))</f>
      </c>
      <c r="AV119" s="2">
        <f>IF($B119="",0,IF($D119=1,IF(40&lt;=$C119,MIN(IF($E119=1,$F119-$I119,$H119)*INDEX(Rates!$C$2:$AP$60,MATCH($B119,Rates!$A$2:$A$60,0),40),Limits!$B$9*Assets!$S119),MIN(Limits!$B$9*Assets!$S119,MAX(0,$F119-SUM($I119:AU119)))),IF($E119=1,$F119-$I119,$H119)*INDEX(Rates!$C$2:$AP$60,MATCH($B119,Rates!$A$2:$A$60,0),40)))</f>
      </c>
    </row>
    <row r="120" spans="1:48" x14ac:dyDescent="0.25">
      <c r="A120">
        <f>IF(Assets!A120="","",Assets!A120)</f>
      </c>
      <c r="B120">
        <f>Assets!AD120</f>
      </c>
      <c r="C120">
        <f>IF(B120="",0,INDEX(Rates!$B$2:$B$60,MATCH(B120,Rates!$A$2:$A$60,0)))</f>
      </c>
      <c r="D120">
        <f>Assets!X120</f>
      </c>
      <c r="E120">
        <f>IF(AND(D120=1,Assets!J120=1,Assets!K120=0),1,0)</f>
      </c>
      <c r="F120">
        <f>Assets!T120</f>
      </c>
      <c r="G120">
        <f>Assets!AF120+Assets!L120</f>
      </c>
      <c r="H120">
        <f>Assets!M120</f>
      </c>
      <c r="I120" s="2">
        <f>IF($B120="",0,IF($D120=1,IF(1&lt;=$C120,MIN($G120+$H120*INDEX(Rates!$C$2:$AP$60,MATCH($B120,Rates!$A$2:$A$60,0),1),Assets!$Z120),MIN($G120+$H120*INDEX(Rates!$C$2:$AP$60,MATCH($B120,Rates!$A$2:$A$60,0),1),Assets!$Z120)),$G120+$H120*INDEX(Rates!$C$2:$AP$60,MATCH($B120,Rates!$A$2:$A$60,0),1)))</f>
      </c>
      <c r="J120" s="2">
        <f>IF($B120="",0,IF($D120=1,IF(2&lt;=$C120,MIN(IF($E120=1,$F120-$I120,$H120)*INDEX(Rates!$C$2:$AP$60,MATCH($B120,Rates!$A$2:$A$60,0),2),Limits!$B$7*Assets!$S120),MIN(Limits!$B$9*Assets!$S120,MAX(0,$F120-SUM($I120:I120)))),IF($E120=1,$F120-$I120,$H120)*INDEX(Rates!$C$2:$AP$60,MATCH($B120,Rates!$A$2:$A$60,0),2)))</f>
      </c>
      <c r="K120" s="2">
        <f>IF($B120="",0,IF($D120=1,IF(3&lt;=$C120,MIN(IF($E120=1,$F120-$I120,$H120)*INDEX(Rates!$C$2:$AP$60,MATCH($B120,Rates!$A$2:$A$60,0),3),Limits!$B$8*Assets!$S120),MIN(Limits!$B$9*Assets!$S120,MAX(0,$F120-SUM($I120:J120)))),IF($E120=1,$F120-$I120,$H120)*INDEX(Rates!$C$2:$AP$60,MATCH($B120,Rates!$A$2:$A$60,0),3)))</f>
      </c>
      <c r="L120" s="2">
        <f>IF($B120="",0,IF($D120=1,IF(4&lt;=$C120,MIN(IF($E120=1,$F120-$I120,$H120)*INDEX(Rates!$C$2:$AP$60,MATCH($B120,Rates!$A$2:$A$60,0),4),Limits!$B$9*Assets!$S120),MIN(Limits!$B$9*Assets!$S120,MAX(0,$F120-SUM($I120:K120)))),IF($E120=1,$F120-$I120,$H120)*INDEX(Rates!$C$2:$AP$60,MATCH($B120,Rates!$A$2:$A$60,0),4)))</f>
      </c>
      <c r="M120" s="2">
        <f>IF($B120="",0,IF($D120=1,IF(5&lt;=$C120,MIN(IF($E120=1,$F120-$I120,$H120)*INDEX(Rates!$C$2:$AP$60,MATCH($B120,Rates!$A$2:$A$60,0),5),Limits!$B$9*Assets!$S120),MIN(Limits!$B$9*Assets!$S120,MAX(0,$F120-SUM($I120:L120)))),IF($E120=1,$F120-$I120,$H120)*INDEX(Rates!$C$2:$AP$60,MATCH($B120,Rates!$A$2:$A$60,0),5)))</f>
      </c>
      <c r="N120" s="2">
        <f>IF($B120="",0,IF($D120=1,IF(6&lt;=$C120,MIN(IF($E120=1,$F120-$I120,$H120)*INDEX(Rates!$C$2:$AP$60,MATCH($B120,Rates!$A$2:$A$60,0),6),Limits!$B$9*Assets!$S120),MIN(Limits!$B$9*Assets!$S120,MAX(0,$F120-SUM($I120:M120)))),IF($E120=1,$F120-$I120,$H120)*INDEX(Rates!$C$2:$AP$60,MATCH($B120,Rates!$A$2:$A$60,0),6)))</f>
      </c>
      <c r="O120" s="2">
        <f>IF($B120="",0,IF($D120=1,IF(7&lt;=$C120,MIN(IF($E120=1,$F120-$I120,$H120)*INDEX(Rates!$C$2:$AP$60,MATCH($B120,Rates!$A$2:$A$60,0),7),Limits!$B$9*Assets!$S120),MIN(Limits!$B$9*Assets!$S120,MAX(0,$F120-SUM($I120:N120)))),IF($E120=1,$F120-$I120,$H120)*INDEX(Rates!$C$2:$AP$60,MATCH($B120,Rates!$A$2:$A$60,0),7)))</f>
      </c>
      <c r="P120" s="2">
        <f>IF($B120="",0,IF($D120=1,IF(8&lt;=$C120,MIN(IF($E120=1,$F120-$I120,$H120)*INDEX(Rates!$C$2:$AP$60,MATCH($B120,Rates!$A$2:$A$60,0),8),Limits!$B$9*Assets!$S120),MIN(Limits!$B$9*Assets!$S120,MAX(0,$F120-SUM($I120:O120)))),IF($E120=1,$F120-$I120,$H120)*INDEX(Rates!$C$2:$AP$60,MATCH($B120,Rates!$A$2:$A$60,0),8)))</f>
      </c>
      <c r="Q120" s="2">
        <f>IF($B120="",0,IF($D120=1,IF(9&lt;=$C120,MIN(IF($E120=1,$F120-$I120,$H120)*INDEX(Rates!$C$2:$AP$60,MATCH($B120,Rates!$A$2:$A$60,0),9),Limits!$B$9*Assets!$S120),MIN(Limits!$B$9*Assets!$S120,MAX(0,$F120-SUM($I120:P120)))),IF($E120=1,$F120-$I120,$H120)*INDEX(Rates!$C$2:$AP$60,MATCH($B120,Rates!$A$2:$A$60,0),9)))</f>
      </c>
      <c r="R120" s="2">
        <f>IF($B120="",0,IF($D120=1,IF(10&lt;=$C120,MIN(IF($E120=1,$F120-$I120,$H120)*INDEX(Rates!$C$2:$AP$60,MATCH($B120,Rates!$A$2:$A$60,0),10),Limits!$B$9*Assets!$S120),MIN(Limits!$B$9*Assets!$S120,MAX(0,$F120-SUM($I120:Q120)))),IF($E120=1,$F120-$I120,$H120)*INDEX(Rates!$C$2:$AP$60,MATCH($B120,Rates!$A$2:$A$60,0),10)))</f>
      </c>
      <c r="S120" s="2">
        <f>IF($B120="",0,IF($D120=1,IF(11&lt;=$C120,MIN(IF($E120=1,$F120-$I120,$H120)*INDEX(Rates!$C$2:$AP$60,MATCH($B120,Rates!$A$2:$A$60,0),11),Limits!$B$9*Assets!$S120),MIN(Limits!$B$9*Assets!$S120,MAX(0,$F120-SUM($I120:R120)))),IF($E120=1,$F120-$I120,$H120)*INDEX(Rates!$C$2:$AP$60,MATCH($B120,Rates!$A$2:$A$60,0),11)))</f>
      </c>
      <c r="T120" s="2">
        <f>IF($B120="",0,IF($D120=1,IF(12&lt;=$C120,MIN(IF($E120=1,$F120-$I120,$H120)*INDEX(Rates!$C$2:$AP$60,MATCH($B120,Rates!$A$2:$A$60,0),12),Limits!$B$9*Assets!$S120),MIN(Limits!$B$9*Assets!$S120,MAX(0,$F120-SUM($I120:S120)))),IF($E120=1,$F120-$I120,$H120)*INDEX(Rates!$C$2:$AP$60,MATCH($B120,Rates!$A$2:$A$60,0),12)))</f>
      </c>
      <c r="U120" s="2">
        <f>IF($B120="",0,IF($D120=1,IF(13&lt;=$C120,MIN(IF($E120=1,$F120-$I120,$H120)*INDEX(Rates!$C$2:$AP$60,MATCH($B120,Rates!$A$2:$A$60,0),13),Limits!$B$9*Assets!$S120),MIN(Limits!$B$9*Assets!$S120,MAX(0,$F120-SUM($I120:T120)))),IF($E120=1,$F120-$I120,$H120)*INDEX(Rates!$C$2:$AP$60,MATCH($B120,Rates!$A$2:$A$60,0),13)))</f>
      </c>
      <c r="V120" s="2">
        <f>IF($B120="",0,IF($D120=1,IF(14&lt;=$C120,MIN(IF($E120=1,$F120-$I120,$H120)*INDEX(Rates!$C$2:$AP$60,MATCH($B120,Rates!$A$2:$A$60,0),14),Limits!$B$9*Assets!$S120),MIN(Limits!$B$9*Assets!$S120,MAX(0,$F120-SUM($I120:U120)))),IF($E120=1,$F120-$I120,$H120)*INDEX(Rates!$C$2:$AP$60,MATCH($B120,Rates!$A$2:$A$60,0),14)))</f>
      </c>
      <c r="W120" s="2">
        <f>IF($B120="",0,IF($D120=1,IF(15&lt;=$C120,MIN(IF($E120=1,$F120-$I120,$H120)*INDEX(Rates!$C$2:$AP$60,MATCH($B120,Rates!$A$2:$A$60,0),15),Limits!$B$9*Assets!$S120),MIN(Limits!$B$9*Assets!$S120,MAX(0,$F120-SUM($I120:V120)))),IF($E120=1,$F120-$I120,$H120)*INDEX(Rates!$C$2:$AP$60,MATCH($B120,Rates!$A$2:$A$60,0),15)))</f>
      </c>
      <c r="X120" s="2">
        <f>IF($B120="",0,IF($D120=1,IF(16&lt;=$C120,MIN(IF($E120=1,$F120-$I120,$H120)*INDEX(Rates!$C$2:$AP$60,MATCH($B120,Rates!$A$2:$A$60,0),16),Limits!$B$9*Assets!$S120),MIN(Limits!$B$9*Assets!$S120,MAX(0,$F120-SUM($I120:W120)))),IF($E120=1,$F120-$I120,$H120)*INDEX(Rates!$C$2:$AP$60,MATCH($B120,Rates!$A$2:$A$60,0),16)))</f>
      </c>
      <c r="Y120" s="2">
        <f>IF($B120="",0,IF($D120=1,IF(17&lt;=$C120,MIN(IF($E120=1,$F120-$I120,$H120)*INDEX(Rates!$C$2:$AP$60,MATCH($B120,Rates!$A$2:$A$60,0),17),Limits!$B$9*Assets!$S120),MIN(Limits!$B$9*Assets!$S120,MAX(0,$F120-SUM($I120:X120)))),IF($E120=1,$F120-$I120,$H120)*INDEX(Rates!$C$2:$AP$60,MATCH($B120,Rates!$A$2:$A$60,0),17)))</f>
      </c>
      <c r="Z120" s="2">
        <f>IF($B120="",0,IF($D120=1,IF(18&lt;=$C120,MIN(IF($E120=1,$F120-$I120,$H120)*INDEX(Rates!$C$2:$AP$60,MATCH($B120,Rates!$A$2:$A$60,0),18),Limits!$B$9*Assets!$S120),MIN(Limits!$B$9*Assets!$S120,MAX(0,$F120-SUM($I120:Y120)))),IF($E120=1,$F120-$I120,$H120)*INDEX(Rates!$C$2:$AP$60,MATCH($B120,Rates!$A$2:$A$60,0),18)))</f>
      </c>
      <c r="AA120" s="2">
        <f>IF($B120="",0,IF($D120=1,IF(19&lt;=$C120,MIN(IF($E120=1,$F120-$I120,$H120)*INDEX(Rates!$C$2:$AP$60,MATCH($B120,Rates!$A$2:$A$60,0),19),Limits!$B$9*Assets!$S120),MIN(Limits!$B$9*Assets!$S120,MAX(0,$F120-SUM($I120:Z120)))),IF($E120=1,$F120-$I120,$H120)*INDEX(Rates!$C$2:$AP$60,MATCH($B120,Rates!$A$2:$A$60,0),19)))</f>
      </c>
      <c r="AB120" s="2">
        <f>IF($B120="",0,IF($D120=1,IF(20&lt;=$C120,MIN(IF($E120=1,$F120-$I120,$H120)*INDEX(Rates!$C$2:$AP$60,MATCH($B120,Rates!$A$2:$A$60,0),20),Limits!$B$9*Assets!$S120),MIN(Limits!$B$9*Assets!$S120,MAX(0,$F120-SUM($I120:AA120)))),IF($E120=1,$F120-$I120,$H120)*INDEX(Rates!$C$2:$AP$60,MATCH($B120,Rates!$A$2:$A$60,0),20)))</f>
      </c>
      <c r="AC120" s="2">
        <f>IF($B120="",0,IF($D120=1,IF(21&lt;=$C120,MIN(IF($E120=1,$F120-$I120,$H120)*INDEX(Rates!$C$2:$AP$60,MATCH($B120,Rates!$A$2:$A$60,0),21),Limits!$B$9*Assets!$S120),MIN(Limits!$B$9*Assets!$S120,MAX(0,$F120-SUM($I120:AB120)))),IF($E120=1,$F120-$I120,$H120)*INDEX(Rates!$C$2:$AP$60,MATCH($B120,Rates!$A$2:$A$60,0),21)))</f>
      </c>
      <c r="AD120" s="2">
        <f>IF($B120="",0,IF($D120=1,IF(22&lt;=$C120,MIN(IF($E120=1,$F120-$I120,$H120)*INDEX(Rates!$C$2:$AP$60,MATCH($B120,Rates!$A$2:$A$60,0),22),Limits!$B$9*Assets!$S120),MIN(Limits!$B$9*Assets!$S120,MAX(0,$F120-SUM($I120:AC120)))),IF($E120=1,$F120-$I120,$H120)*INDEX(Rates!$C$2:$AP$60,MATCH($B120,Rates!$A$2:$A$60,0),22)))</f>
      </c>
      <c r="AE120" s="2">
        <f>IF($B120="",0,IF($D120=1,IF(23&lt;=$C120,MIN(IF($E120=1,$F120-$I120,$H120)*INDEX(Rates!$C$2:$AP$60,MATCH($B120,Rates!$A$2:$A$60,0),23),Limits!$B$9*Assets!$S120),MIN(Limits!$B$9*Assets!$S120,MAX(0,$F120-SUM($I120:AD120)))),IF($E120=1,$F120-$I120,$H120)*INDEX(Rates!$C$2:$AP$60,MATCH($B120,Rates!$A$2:$A$60,0),23)))</f>
      </c>
      <c r="AF120" s="2">
        <f>IF($B120="",0,IF($D120=1,IF(24&lt;=$C120,MIN(IF($E120=1,$F120-$I120,$H120)*INDEX(Rates!$C$2:$AP$60,MATCH($B120,Rates!$A$2:$A$60,0),24),Limits!$B$9*Assets!$S120),MIN(Limits!$B$9*Assets!$S120,MAX(0,$F120-SUM($I120:AE120)))),IF($E120=1,$F120-$I120,$H120)*INDEX(Rates!$C$2:$AP$60,MATCH($B120,Rates!$A$2:$A$60,0),24)))</f>
      </c>
      <c r="AG120" s="2">
        <f>IF($B120="",0,IF($D120=1,IF(25&lt;=$C120,MIN(IF($E120=1,$F120-$I120,$H120)*INDEX(Rates!$C$2:$AP$60,MATCH($B120,Rates!$A$2:$A$60,0),25),Limits!$B$9*Assets!$S120),MIN(Limits!$B$9*Assets!$S120,MAX(0,$F120-SUM($I120:AF120)))),IF($E120=1,$F120-$I120,$H120)*INDEX(Rates!$C$2:$AP$60,MATCH($B120,Rates!$A$2:$A$60,0),25)))</f>
      </c>
      <c r="AH120" s="2">
        <f>IF($B120="",0,IF($D120=1,IF(26&lt;=$C120,MIN(IF($E120=1,$F120-$I120,$H120)*INDEX(Rates!$C$2:$AP$60,MATCH($B120,Rates!$A$2:$A$60,0),26),Limits!$B$9*Assets!$S120),MIN(Limits!$B$9*Assets!$S120,MAX(0,$F120-SUM($I120:AG120)))),IF($E120=1,$F120-$I120,$H120)*INDEX(Rates!$C$2:$AP$60,MATCH($B120,Rates!$A$2:$A$60,0),26)))</f>
      </c>
      <c r="AI120" s="2">
        <f>IF($B120="",0,IF($D120=1,IF(27&lt;=$C120,MIN(IF($E120=1,$F120-$I120,$H120)*INDEX(Rates!$C$2:$AP$60,MATCH($B120,Rates!$A$2:$A$60,0),27),Limits!$B$9*Assets!$S120),MIN(Limits!$B$9*Assets!$S120,MAX(0,$F120-SUM($I120:AH120)))),IF($E120=1,$F120-$I120,$H120)*INDEX(Rates!$C$2:$AP$60,MATCH($B120,Rates!$A$2:$A$60,0),27)))</f>
      </c>
      <c r="AJ120" s="2">
        <f>IF($B120="",0,IF($D120=1,IF(28&lt;=$C120,MIN(IF($E120=1,$F120-$I120,$H120)*INDEX(Rates!$C$2:$AP$60,MATCH($B120,Rates!$A$2:$A$60,0),28),Limits!$B$9*Assets!$S120),MIN(Limits!$B$9*Assets!$S120,MAX(0,$F120-SUM($I120:AI120)))),IF($E120=1,$F120-$I120,$H120)*INDEX(Rates!$C$2:$AP$60,MATCH($B120,Rates!$A$2:$A$60,0),28)))</f>
      </c>
      <c r="AK120" s="2">
        <f>IF($B120="",0,IF($D120=1,IF(29&lt;=$C120,MIN(IF($E120=1,$F120-$I120,$H120)*INDEX(Rates!$C$2:$AP$60,MATCH($B120,Rates!$A$2:$A$60,0),29),Limits!$B$9*Assets!$S120),MIN(Limits!$B$9*Assets!$S120,MAX(0,$F120-SUM($I120:AJ120)))),IF($E120=1,$F120-$I120,$H120)*INDEX(Rates!$C$2:$AP$60,MATCH($B120,Rates!$A$2:$A$60,0),29)))</f>
      </c>
      <c r="AL120" s="2">
        <f>IF($B120="",0,IF($D120=1,IF(30&lt;=$C120,MIN(IF($E120=1,$F120-$I120,$H120)*INDEX(Rates!$C$2:$AP$60,MATCH($B120,Rates!$A$2:$A$60,0),30),Limits!$B$9*Assets!$S120),MIN(Limits!$B$9*Assets!$S120,MAX(0,$F120-SUM($I120:AK120)))),IF($E120=1,$F120-$I120,$H120)*INDEX(Rates!$C$2:$AP$60,MATCH($B120,Rates!$A$2:$A$60,0),30)))</f>
      </c>
      <c r="AM120" s="2">
        <f>IF($B120="",0,IF($D120=1,IF(31&lt;=$C120,MIN(IF($E120=1,$F120-$I120,$H120)*INDEX(Rates!$C$2:$AP$60,MATCH($B120,Rates!$A$2:$A$60,0),31),Limits!$B$9*Assets!$S120),MIN(Limits!$B$9*Assets!$S120,MAX(0,$F120-SUM($I120:AL120)))),IF($E120=1,$F120-$I120,$H120)*INDEX(Rates!$C$2:$AP$60,MATCH($B120,Rates!$A$2:$A$60,0),31)))</f>
      </c>
      <c r="AN120" s="2">
        <f>IF($B120="",0,IF($D120=1,IF(32&lt;=$C120,MIN(IF($E120=1,$F120-$I120,$H120)*INDEX(Rates!$C$2:$AP$60,MATCH($B120,Rates!$A$2:$A$60,0),32),Limits!$B$9*Assets!$S120),MIN(Limits!$B$9*Assets!$S120,MAX(0,$F120-SUM($I120:AM120)))),IF($E120=1,$F120-$I120,$H120)*INDEX(Rates!$C$2:$AP$60,MATCH($B120,Rates!$A$2:$A$60,0),32)))</f>
      </c>
      <c r="AO120" s="2">
        <f>IF($B120="",0,IF($D120=1,IF(33&lt;=$C120,MIN(IF($E120=1,$F120-$I120,$H120)*INDEX(Rates!$C$2:$AP$60,MATCH($B120,Rates!$A$2:$A$60,0),33),Limits!$B$9*Assets!$S120),MIN(Limits!$B$9*Assets!$S120,MAX(0,$F120-SUM($I120:AN120)))),IF($E120=1,$F120-$I120,$H120)*INDEX(Rates!$C$2:$AP$60,MATCH($B120,Rates!$A$2:$A$60,0),33)))</f>
      </c>
      <c r="AP120" s="2">
        <f>IF($B120="",0,IF($D120=1,IF(34&lt;=$C120,MIN(IF($E120=1,$F120-$I120,$H120)*INDEX(Rates!$C$2:$AP$60,MATCH($B120,Rates!$A$2:$A$60,0),34),Limits!$B$9*Assets!$S120),MIN(Limits!$B$9*Assets!$S120,MAX(0,$F120-SUM($I120:AO120)))),IF($E120=1,$F120-$I120,$H120)*INDEX(Rates!$C$2:$AP$60,MATCH($B120,Rates!$A$2:$A$60,0),34)))</f>
      </c>
      <c r="AQ120" s="2">
        <f>IF($B120="",0,IF($D120=1,IF(35&lt;=$C120,MIN(IF($E120=1,$F120-$I120,$H120)*INDEX(Rates!$C$2:$AP$60,MATCH($B120,Rates!$A$2:$A$60,0),35),Limits!$B$9*Assets!$S120),MIN(Limits!$B$9*Assets!$S120,MAX(0,$F120-SUM($I120:AP120)))),IF($E120=1,$F120-$I120,$H120)*INDEX(Rates!$C$2:$AP$60,MATCH($B120,Rates!$A$2:$A$60,0),35)))</f>
      </c>
      <c r="AR120" s="2">
        <f>IF($B120="",0,IF($D120=1,IF(36&lt;=$C120,MIN(IF($E120=1,$F120-$I120,$H120)*INDEX(Rates!$C$2:$AP$60,MATCH($B120,Rates!$A$2:$A$60,0),36),Limits!$B$9*Assets!$S120),MIN(Limits!$B$9*Assets!$S120,MAX(0,$F120-SUM($I120:AQ120)))),IF($E120=1,$F120-$I120,$H120)*INDEX(Rates!$C$2:$AP$60,MATCH($B120,Rates!$A$2:$A$60,0),36)))</f>
      </c>
      <c r="AS120" s="2">
        <f>IF($B120="",0,IF($D120=1,IF(37&lt;=$C120,MIN(IF($E120=1,$F120-$I120,$H120)*INDEX(Rates!$C$2:$AP$60,MATCH($B120,Rates!$A$2:$A$60,0),37),Limits!$B$9*Assets!$S120),MIN(Limits!$B$9*Assets!$S120,MAX(0,$F120-SUM($I120:AR120)))),IF($E120=1,$F120-$I120,$H120)*INDEX(Rates!$C$2:$AP$60,MATCH($B120,Rates!$A$2:$A$60,0),37)))</f>
      </c>
      <c r="AT120" s="2">
        <f>IF($B120="",0,IF($D120=1,IF(38&lt;=$C120,MIN(IF($E120=1,$F120-$I120,$H120)*INDEX(Rates!$C$2:$AP$60,MATCH($B120,Rates!$A$2:$A$60,0),38),Limits!$B$9*Assets!$S120),MIN(Limits!$B$9*Assets!$S120,MAX(0,$F120-SUM($I120:AS120)))),IF($E120=1,$F120-$I120,$H120)*INDEX(Rates!$C$2:$AP$60,MATCH($B120,Rates!$A$2:$A$60,0),38)))</f>
      </c>
      <c r="AU120" s="2">
        <f>IF($B120="",0,IF($D120=1,IF(39&lt;=$C120,MIN(IF($E120=1,$F120-$I120,$H120)*INDEX(Rates!$C$2:$AP$60,MATCH($B120,Rates!$A$2:$A$60,0),39),Limits!$B$9*Assets!$S120),MIN(Limits!$B$9*Assets!$S120,MAX(0,$F120-SUM($I120:AT120)))),IF($E120=1,$F120-$I120,$H120)*INDEX(Rates!$C$2:$AP$60,MATCH($B120,Rates!$A$2:$A$60,0),39)))</f>
      </c>
      <c r="AV120" s="2">
        <f>IF($B120="",0,IF($D120=1,IF(40&lt;=$C120,MIN(IF($E120=1,$F120-$I120,$H120)*INDEX(Rates!$C$2:$AP$60,MATCH($B120,Rates!$A$2:$A$60,0),40),Limits!$B$9*Assets!$S120),MIN(Limits!$B$9*Assets!$S120,MAX(0,$F120-SUM($I120:AU120)))),IF($E120=1,$F120-$I120,$H120)*INDEX(Rates!$C$2:$AP$60,MATCH($B120,Rates!$A$2:$A$60,0),40)))</f>
      </c>
    </row>
    <row r="121" spans="1:48" x14ac:dyDescent="0.25">
      <c r="A121">
        <f>IF(Assets!A121="","",Assets!A121)</f>
      </c>
      <c r="B121">
        <f>Assets!AD121</f>
      </c>
      <c r="C121">
        <f>IF(B121="",0,INDEX(Rates!$B$2:$B$60,MATCH(B121,Rates!$A$2:$A$60,0)))</f>
      </c>
      <c r="D121">
        <f>Assets!X121</f>
      </c>
      <c r="E121">
        <f>IF(AND(D121=1,Assets!J121=1,Assets!K121=0),1,0)</f>
      </c>
      <c r="F121">
        <f>Assets!T121</f>
      </c>
      <c r="G121">
        <f>Assets!AF121+Assets!L121</f>
      </c>
      <c r="H121">
        <f>Assets!M121</f>
      </c>
      <c r="I121" s="2">
        <f>IF($B121="",0,IF($D121=1,IF(1&lt;=$C121,MIN($G121+$H121*INDEX(Rates!$C$2:$AP$60,MATCH($B121,Rates!$A$2:$A$60,0),1),Assets!$Z121),MIN($G121+$H121*INDEX(Rates!$C$2:$AP$60,MATCH($B121,Rates!$A$2:$A$60,0),1),Assets!$Z121)),$G121+$H121*INDEX(Rates!$C$2:$AP$60,MATCH($B121,Rates!$A$2:$A$60,0),1)))</f>
      </c>
      <c r="J121" s="2">
        <f>IF($B121="",0,IF($D121=1,IF(2&lt;=$C121,MIN(IF($E121=1,$F121-$I121,$H121)*INDEX(Rates!$C$2:$AP$60,MATCH($B121,Rates!$A$2:$A$60,0),2),Limits!$B$7*Assets!$S121),MIN(Limits!$B$9*Assets!$S121,MAX(0,$F121-SUM($I121:I121)))),IF($E121=1,$F121-$I121,$H121)*INDEX(Rates!$C$2:$AP$60,MATCH($B121,Rates!$A$2:$A$60,0),2)))</f>
      </c>
      <c r="K121" s="2">
        <f>IF($B121="",0,IF($D121=1,IF(3&lt;=$C121,MIN(IF($E121=1,$F121-$I121,$H121)*INDEX(Rates!$C$2:$AP$60,MATCH($B121,Rates!$A$2:$A$60,0),3),Limits!$B$8*Assets!$S121),MIN(Limits!$B$9*Assets!$S121,MAX(0,$F121-SUM($I121:J121)))),IF($E121=1,$F121-$I121,$H121)*INDEX(Rates!$C$2:$AP$60,MATCH($B121,Rates!$A$2:$A$60,0),3)))</f>
      </c>
      <c r="L121" s="2">
        <f>IF($B121="",0,IF($D121=1,IF(4&lt;=$C121,MIN(IF($E121=1,$F121-$I121,$H121)*INDEX(Rates!$C$2:$AP$60,MATCH($B121,Rates!$A$2:$A$60,0),4),Limits!$B$9*Assets!$S121),MIN(Limits!$B$9*Assets!$S121,MAX(0,$F121-SUM($I121:K121)))),IF($E121=1,$F121-$I121,$H121)*INDEX(Rates!$C$2:$AP$60,MATCH($B121,Rates!$A$2:$A$60,0),4)))</f>
      </c>
      <c r="M121" s="2">
        <f>IF($B121="",0,IF($D121=1,IF(5&lt;=$C121,MIN(IF($E121=1,$F121-$I121,$H121)*INDEX(Rates!$C$2:$AP$60,MATCH($B121,Rates!$A$2:$A$60,0),5),Limits!$B$9*Assets!$S121),MIN(Limits!$B$9*Assets!$S121,MAX(0,$F121-SUM($I121:L121)))),IF($E121=1,$F121-$I121,$H121)*INDEX(Rates!$C$2:$AP$60,MATCH($B121,Rates!$A$2:$A$60,0),5)))</f>
      </c>
      <c r="N121" s="2">
        <f>IF($B121="",0,IF($D121=1,IF(6&lt;=$C121,MIN(IF($E121=1,$F121-$I121,$H121)*INDEX(Rates!$C$2:$AP$60,MATCH($B121,Rates!$A$2:$A$60,0),6),Limits!$B$9*Assets!$S121),MIN(Limits!$B$9*Assets!$S121,MAX(0,$F121-SUM($I121:M121)))),IF($E121=1,$F121-$I121,$H121)*INDEX(Rates!$C$2:$AP$60,MATCH($B121,Rates!$A$2:$A$60,0),6)))</f>
      </c>
      <c r="O121" s="2">
        <f>IF($B121="",0,IF($D121=1,IF(7&lt;=$C121,MIN(IF($E121=1,$F121-$I121,$H121)*INDEX(Rates!$C$2:$AP$60,MATCH($B121,Rates!$A$2:$A$60,0),7),Limits!$B$9*Assets!$S121),MIN(Limits!$B$9*Assets!$S121,MAX(0,$F121-SUM($I121:N121)))),IF($E121=1,$F121-$I121,$H121)*INDEX(Rates!$C$2:$AP$60,MATCH($B121,Rates!$A$2:$A$60,0),7)))</f>
      </c>
      <c r="P121" s="2">
        <f>IF($B121="",0,IF($D121=1,IF(8&lt;=$C121,MIN(IF($E121=1,$F121-$I121,$H121)*INDEX(Rates!$C$2:$AP$60,MATCH($B121,Rates!$A$2:$A$60,0),8),Limits!$B$9*Assets!$S121),MIN(Limits!$B$9*Assets!$S121,MAX(0,$F121-SUM($I121:O121)))),IF($E121=1,$F121-$I121,$H121)*INDEX(Rates!$C$2:$AP$60,MATCH($B121,Rates!$A$2:$A$60,0),8)))</f>
      </c>
      <c r="Q121" s="2">
        <f>IF($B121="",0,IF($D121=1,IF(9&lt;=$C121,MIN(IF($E121=1,$F121-$I121,$H121)*INDEX(Rates!$C$2:$AP$60,MATCH($B121,Rates!$A$2:$A$60,0),9),Limits!$B$9*Assets!$S121),MIN(Limits!$B$9*Assets!$S121,MAX(0,$F121-SUM($I121:P121)))),IF($E121=1,$F121-$I121,$H121)*INDEX(Rates!$C$2:$AP$60,MATCH($B121,Rates!$A$2:$A$60,0),9)))</f>
      </c>
      <c r="R121" s="2">
        <f>IF($B121="",0,IF($D121=1,IF(10&lt;=$C121,MIN(IF($E121=1,$F121-$I121,$H121)*INDEX(Rates!$C$2:$AP$60,MATCH($B121,Rates!$A$2:$A$60,0),10),Limits!$B$9*Assets!$S121),MIN(Limits!$B$9*Assets!$S121,MAX(0,$F121-SUM($I121:Q121)))),IF($E121=1,$F121-$I121,$H121)*INDEX(Rates!$C$2:$AP$60,MATCH($B121,Rates!$A$2:$A$60,0),10)))</f>
      </c>
      <c r="S121" s="2">
        <f>IF($B121="",0,IF($D121=1,IF(11&lt;=$C121,MIN(IF($E121=1,$F121-$I121,$H121)*INDEX(Rates!$C$2:$AP$60,MATCH($B121,Rates!$A$2:$A$60,0),11),Limits!$B$9*Assets!$S121),MIN(Limits!$B$9*Assets!$S121,MAX(0,$F121-SUM($I121:R121)))),IF($E121=1,$F121-$I121,$H121)*INDEX(Rates!$C$2:$AP$60,MATCH($B121,Rates!$A$2:$A$60,0),11)))</f>
      </c>
      <c r="T121" s="2">
        <f>IF($B121="",0,IF($D121=1,IF(12&lt;=$C121,MIN(IF($E121=1,$F121-$I121,$H121)*INDEX(Rates!$C$2:$AP$60,MATCH($B121,Rates!$A$2:$A$60,0),12),Limits!$B$9*Assets!$S121),MIN(Limits!$B$9*Assets!$S121,MAX(0,$F121-SUM($I121:S121)))),IF($E121=1,$F121-$I121,$H121)*INDEX(Rates!$C$2:$AP$60,MATCH($B121,Rates!$A$2:$A$60,0),12)))</f>
      </c>
      <c r="U121" s="2">
        <f>IF($B121="",0,IF($D121=1,IF(13&lt;=$C121,MIN(IF($E121=1,$F121-$I121,$H121)*INDEX(Rates!$C$2:$AP$60,MATCH($B121,Rates!$A$2:$A$60,0),13),Limits!$B$9*Assets!$S121),MIN(Limits!$B$9*Assets!$S121,MAX(0,$F121-SUM($I121:T121)))),IF($E121=1,$F121-$I121,$H121)*INDEX(Rates!$C$2:$AP$60,MATCH($B121,Rates!$A$2:$A$60,0),13)))</f>
      </c>
      <c r="V121" s="2">
        <f>IF($B121="",0,IF($D121=1,IF(14&lt;=$C121,MIN(IF($E121=1,$F121-$I121,$H121)*INDEX(Rates!$C$2:$AP$60,MATCH($B121,Rates!$A$2:$A$60,0),14),Limits!$B$9*Assets!$S121),MIN(Limits!$B$9*Assets!$S121,MAX(0,$F121-SUM($I121:U121)))),IF($E121=1,$F121-$I121,$H121)*INDEX(Rates!$C$2:$AP$60,MATCH($B121,Rates!$A$2:$A$60,0),14)))</f>
      </c>
      <c r="W121" s="2">
        <f>IF($B121="",0,IF($D121=1,IF(15&lt;=$C121,MIN(IF($E121=1,$F121-$I121,$H121)*INDEX(Rates!$C$2:$AP$60,MATCH($B121,Rates!$A$2:$A$60,0),15),Limits!$B$9*Assets!$S121),MIN(Limits!$B$9*Assets!$S121,MAX(0,$F121-SUM($I121:V121)))),IF($E121=1,$F121-$I121,$H121)*INDEX(Rates!$C$2:$AP$60,MATCH($B121,Rates!$A$2:$A$60,0),15)))</f>
      </c>
      <c r="X121" s="2">
        <f>IF($B121="",0,IF($D121=1,IF(16&lt;=$C121,MIN(IF($E121=1,$F121-$I121,$H121)*INDEX(Rates!$C$2:$AP$60,MATCH($B121,Rates!$A$2:$A$60,0),16),Limits!$B$9*Assets!$S121),MIN(Limits!$B$9*Assets!$S121,MAX(0,$F121-SUM($I121:W121)))),IF($E121=1,$F121-$I121,$H121)*INDEX(Rates!$C$2:$AP$60,MATCH($B121,Rates!$A$2:$A$60,0),16)))</f>
      </c>
      <c r="Y121" s="2">
        <f>IF($B121="",0,IF($D121=1,IF(17&lt;=$C121,MIN(IF($E121=1,$F121-$I121,$H121)*INDEX(Rates!$C$2:$AP$60,MATCH($B121,Rates!$A$2:$A$60,0),17),Limits!$B$9*Assets!$S121),MIN(Limits!$B$9*Assets!$S121,MAX(0,$F121-SUM($I121:X121)))),IF($E121=1,$F121-$I121,$H121)*INDEX(Rates!$C$2:$AP$60,MATCH($B121,Rates!$A$2:$A$60,0),17)))</f>
      </c>
      <c r="Z121" s="2">
        <f>IF($B121="",0,IF($D121=1,IF(18&lt;=$C121,MIN(IF($E121=1,$F121-$I121,$H121)*INDEX(Rates!$C$2:$AP$60,MATCH($B121,Rates!$A$2:$A$60,0),18),Limits!$B$9*Assets!$S121),MIN(Limits!$B$9*Assets!$S121,MAX(0,$F121-SUM($I121:Y121)))),IF($E121=1,$F121-$I121,$H121)*INDEX(Rates!$C$2:$AP$60,MATCH($B121,Rates!$A$2:$A$60,0),18)))</f>
      </c>
      <c r="AA121" s="2">
        <f>IF($B121="",0,IF($D121=1,IF(19&lt;=$C121,MIN(IF($E121=1,$F121-$I121,$H121)*INDEX(Rates!$C$2:$AP$60,MATCH($B121,Rates!$A$2:$A$60,0),19),Limits!$B$9*Assets!$S121),MIN(Limits!$B$9*Assets!$S121,MAX(0,$F121-SUM($I121:Z121)))),IF($E121=1,$F121-$I121,$H121)*INDEX(Rates!$C$2:$AP$60,MATCH($B121,Rates!$A$2:$A$60,0),19)))</f>
      </c>
      <c r="AB121" s="2">
        <f>IF($B121="",0,IF($D121=1,IF(20&lt;=$C121,MIN(IF($E121=1,$F121-$I121,$H121)*INDEX(Rates!$C$2:$AP$60,MATCH($B121,Rates!$A$2:$A$60,0),20),Limits!$B$9*Assets!$S121),MIN(Limits!$B$9*Assets!$S121,MAX(0,$F121-SUM($I121:AA121)))),IF($E121=1,$F121-$I121,$H121)*INDEX(Rates!$C$2:$AP$60,MATCH($B121,Rates!$A$2:$A$60,0),20)))</f>
      </c>
      <c r="AC121" s="2">
        <f>IF($B121="",0,IF($D121=1,IF(21&lt;=$C121,MIN(IF($E121=1,$F121-$I121,$H121)*INDEX(Rates!$C$2:$AP$60,MATCH($B121,Rates!$A$2:$A$60,0),21),Limits!$B$9*Assets!$S121),MIN(Limits!$B$9*Assets!$S121,MAX(0,$F121-SUM($I121:AB121)))),IF($E121=1,$F121-$I121,$H121)*INDEX(Rates!$C$2:$AP$60,MATCH($B121,Rates!$A$2:$A$60,0),21)))</f>
      </c>
      <c r="AD121" s="2">
        <f>IF($B121="",0,IF($D121=1,IF(22&lt;=$C121,MIN(IF($E121=1,$F121-$I121,$H121)*INDEX(Rates!$C$2:$AP$60,MATCH($B121,Rates!$A$2:$A$60,0),22),Limits!$B$9*Assets!$S121),MIN(Limits!$B$9*Assets!$S121,MAX(0,$F121-SUM($I121:AC121)))),IF($E121=1,$F121-$I121,$H121)*INDEX(Rates!$C$2:$AP$60,MATCH($B121,Rates!$A$2:$A$60,0),22)))</f>
      </c>
      <c r="AE121" s="2">
        <f>IF($B121="",0,IF($D121=1,IF(23&lt;=$C121,MIN(IF($E121=1,$F121-$I121,$H121)*INDEX(Rates!$C$2:$AP$60,MATCH($B121,Rates!$A$2:$A$60,0),23),Limits!$B$9*Assets!$S121),MIN(Limits!$B$9*Assets!$S121,MAX(0,$F121-SUM($I121:AD121)))),IF($E121=1,$F121-$I121,$H121)*INDEX(Rates!$C$2:$AP$60,MATCH($B121,Rates!$A$2:$A$60,0),23)))</f>
      </c>
      <c r="AF121" s="2">
        <f>IF($B121="",0,IF($D121=1,IF(24&lt;=$C121,MIN(IF($E121=1,$F121-$I121,$H121)*INDEX(Rates!$C$2:$AP$60,MATCH($B121,Rates!$A$2:$A$60,0),24),Limits!$B$9*Assets!$S121),MIN(Limits!$B$9*Assets!$S121,MAX(0,$F121-SUM($I121:AE121)))),IF($E121=1,$F121-$I121,$H121)*INDEX(Rates!$C$2:$AP$60,MATCH($B121,Rates!$A$2:$A$60,0),24)))</f>
      </c>
      <c r="AG121" s="2">
        <f>IF($B121="",0,IF($D121=1,IF(25&lt;=$C121,MIN(IF($E121=1,$F121-$I121,$H121)*INDEX(Rates!$C$2:$AP$60,MATCH($B121,Rates!$A$2:$A$60,0),25),Limits!$B$9*Assets!$S121),MIN(Limits!$B$9*Assets!$S121,MAX(0,$F121-SUM($I121:AF121)))),IF($E121=1,$F121-$I121,$H121)*INDEX(Rates!$C$2:$AP$60,MATCH($B121,Rates!$A$2:$A$60,0),25)))</f>
      </c>
      <c r="AH121" s="2">
        <f>IF($B121="",0,IF($D121=1,IF(26&lt;=$C121,MIN(IF($E121=1,$F121-$I121,$H121)*INDEX(Rates!$C$2:$AP$60,MATCH($B121,Rates!$A$2:$A$60,0),26),Limits!$B$9*Assets!$S121),MIN(Limits!$B$9*Assets!$S121,MAX(0,$F121-SUM($I121:AG121)))),IF($E121=1,$F121-$I121,$H121)*INDEX(Rates!$C$2:$AP$60,MATCH($B121,Rates!$A$2:$A$60,0),26)))</f>
      </c>
      <c r="AI121" s="2">
        <f>IF($B121="",0,IF($D121=1,IF(27&lt;=$C121,MIN(IF($E121=1,$F121-$I121,$H121)*INDEX(Rates!$C$2:$AP$60,MATCH($B121,Rates!$A$2:$A$60,0),27),Limits!$B$9*Assets!$S121),MIN(Limits!$B$9*Assets!$S121,MAX(0,$F121-SUM($I121:AH121)))),IF($E121=1,$F121-$I121,$H121)*INDEX(Rates!$C$2:$AP$60,MATCH($B121,Rates!$A$2:$A$60,0),27)))</f>
      </c>
      <c r="AJ121" s="2">
        <f>IF($B121="",0,IF($D121=1,IF(28&lt;=$C121,MIN(IF($E121=1,$F121-$I121,$H121)*INDEX(Rates!$C$2:$AP$60,MATCH($B121,Rates!$A$2:$A$60,0),28),Limits!$B$9*Assets!$S121),MIN(Limits!$B$9*Assets!$S121,MAX(0,$F121-SUM($I121:AI121)))),IF($E121=1,$F121-$I121,$H121)*INDEX(Rates!$C$2:$AP$60,MATCH($B121,Rates!$A$2:$A$60,0),28)))</f>
      </c>
      <c r="AK121" s="2">
        <f>IF($B121="",0,IF($D121=1,IF(29&lt;=$C121,MIN(IF($E121=1,$F121-$I121,$H121)*INDEX(Rates!$C$2:$AP$60,MATCH($B121,Rates!$A$2:$A$60,0),29),Limits!$B$9*Assets!$S121),MIN(Limits!$B$9*Assets!$S121,MAX(0,$F121-SUM($I121:AJ121)))),IF($E121=1,$F121-$I121,$H121)*INDEX(Rates!$C$2:$AP$60,MATCH($B121,Rates!$A$2:$A$60,0),29)))</f>
      </c>
      <c r="AL121" s="2">
        <f>IF($B121="",0,IF($D121=1,IF(30&lt;=$C121,MIN(IF($E121=1,$F121-$I121,$H121)*INDEX(Rates!$C$2:$AP$60,MATCH($B121,Rates!$A$2:$A$60,0),30),Limits!$B$9*Assets!$S121),MIN(Limits!$B$9*Assets!$S121,MAX(0,$F121-SUM($I121:AK121)))),IF($E121=1,$F121-$I121,$H121)*INDEX(Rates!$C$2:$AP$60,MATCH($B121,Rates!$A$2:$A$60,0),30)))</f>
      </c>
      <c r="AM121" s="2">
        <f>IF($B121="",0,IF($D121=1,IF(31&lt;=$C121,MIN(IF($E121=1,$F121-$I121,$H121)*INDEX(Rates!$C$2:$AP$60,MATCH($B121,Rates!$A$2:$A$60,0),31),Limits!$B$9*Assets!$S121),MIN(Limits!$B$9*Assets!$S121,MAX(0,$F121-SUM($I121:AL121)))),IF($E121=1,$F121-$I121,$H121)*INDEX(Rates!$C$2:$AP$60,MATCH($B121,Rates!$A$2:$A$60,0),31)))</f>
      </c>
      <c r="AN121" s="2">
        <f>IF($B121="",0,IF($D121=1,IF(32&lt;=$C121,MIN(IF($E121=1,$F121-$I121,$H121)*INDEX(Rates!$C$2:$AP$60,MATCH($B121,Rates!$A$2:$A$60,0),32),Limits!$B$9*Assets!$S121),MIN(Limits!$B$9*Assets!$S121,MAX(0,$F121-SUM($I121:AM121)))),IF($E121=1,$F121-$I121,$H121)*INDEX(Rates!$C$2:$AP$60,MATCH($B121,Rates!$A$2:$A$60,0),32)))</f>
      </c>
      <c r="AO121" s="2">
        <f>IF($B121="",0,IF($D121=1,IF(33&lt;=$C121,MIN(IF($E121=1,$F121-$I121,$H121)*INDEX(Rates!$C$2:$AP$60,MATCH($B121,Rates!$A$2:$A$60,0),33),Limits!$B$9*Assets!$S121),MIN(Limits!$B$9*Assets!$S121,MAX(0,$F121-SUM($I121:AN121)))),IF($E121=1,$F121-$I121,$H121)*INDEX(Rates!$C$2:$AP$60,MATCH($B121,Rates!$A$2:$A$60,0),33)))</f>
      </c>
      <c r="AP121" s="2">
        <f>IF($B121="",0,IF($D121=1,IF(34&lt;=$C121,MIN(IF($E121=1,$F121-$I121,$H121)*INDEX(Rates!$C$2:$AP$60,MATCH($B121,Rates!$A$2:$A$60,0),34),Limits!$B$9*Assets!$S121),MIN(Limits!$B$9*Assets!$S121,MAX(0,$F121-SUM($I121:AO121)))),IF($E121=1,$F121-$I121,$H121)*INDEX(Rates!$C$2:$AP$60,MATCH($B121,Rates!$A$2:$A$60,0),34)))</f>
      </c>
      <c r="AQ121" s="2">
        <f>IF($B121="",0,IF($D121=1,IF(35&lt;=$C121,MIN(IF($E121=1,$F121-$I121,$H121)*INDEX(Rates!$C$2:$AP$60,MATCH($B121,Rates!$A$2:$A$60,0),35),Limits!$B$9*Assets!$S121),MIN(Limits!$B$9*Assets!$S121,MAX(0,$F121-SUM($I121:AP121)))),IF($E121=1,$F121-$I121,$H121)*INDEX(Rates!$C$2:$AP$60,MATCH($B121,Rates!$A$2:$A$60,0),35)))</f>
      </c>
      <c r="AR121" s="2">
        <f>IF($B121="",0,IF($D121=1,IF(36&lt;=$C121,MIN(IF($E121=1,$F121-$I121,$H121)*INDEX(Rates!$C$2:$AP$60,MATCH($B121,Rates!$A$2:$A$60,0),36),Limits!$B$9*Assets!$S121),MIN(Limits!$B$9*Assets!$S121,MAX(0,$F121-SUM($I121:AQ121)))),IF($E121=1,$F121-$I121,$H121)*INDEX(Rates!$C$2:$AP$60,MATCH($B121,Rates!$A$2:$A$60,0),36)))</f>
      </c>
      <c r="AS121" s="2">
        <f>IF($B121="",0,IF($D121=1,IF(37&lt;=$C121,MIN(IF($E121=1,$F121-$I121,$H121)*INDEX(Rates!$C$2:$AP$60,MATCH($B121,Rates!$A$2:$A$60,0),37),Limits!$B$9*Assets!$S121),MIN(Limits!$B$9*Assets!$S121,MAX(0,$F121-SUM($I121:AR121)))),IF($E121=1,$F121-$I121,$H121)*INDEX(Rates!$C$2:$AP$60,MATCH($B121,Rates!$A$2:$A$60,0),37)))</f>
      </c>
      <c r="AT121" s="2">
        <f>IF($B121="",0,IF($D121=1,IF(38&lt;=$C121,MIN(IF($E121=1,$F121-$I121,$H121)*INDEX(Rates!$C$2:$AP$60,MATCH($B121,Rates!$A$2:$A$60,0),38),Limits!$B$9*Assets!$S121),MIN(Limits!$B$9*Assets!$S121,MAX(0,$F121-SUM($I121:AS121)))),IF($E121=1,$F121-$I121,$H121)*INDEX(Rates!$C$2:$AP$60,MATCH($B121,Rates!$A$2:$A$60,0),38)))</f>
      </c>
      <c r="AU121" s="2">
        <f>IF($B121="",0,IF($D121=1,IF(39&lt;=$C121,MIN(IF($E121=1,$F121-$I121,$H121)*INDEX(Rates!$C$2:$AP$60,MATCH($B121,Rates!$A$2:$A$60,0),39),Limits!$B$9*Assets!$S121),MIN(Limits!$B$9*Assets!$S121,MAX(0,$F121-SUM($I121:AT121)))),IF($E121=1,$F121-$I121,$H121)*INDEX(Rates!$C$2:$AP$60,MATCH($B121,Rates!$A$2:$A$60,0),39)))</f>
      </c>
      <c r="AV121" s="2">
        <f>IF($B121="",0,IF($D121=1,IF(40&lt;=$C121,MIN(IF($E121=1,$F121-$I121,$H121)*INDEX(Rates!$C$2:$AP$60,MATCH($B121,Rates!$A$2:$A$60,0),40),Limits!$B$9*Assets!$S121),MIN(Limits!$B$9*Assets!$S121,MAX(0,$F121-SUM($I121:AU121)))),IF($E121=1,$F121-$I121,$H121)*INDEX(Rates!$C$2:$AP$60,MATCH($B121,Rates!$A$2:$A$60,0),40)))</f>
      </c>
    </row>
    <row r="122" spans="1:48" x14ac:dyDescent="0.25">
      <c r="A122">
        <f>IF(Assets!A122="","",Assets!A122)</f>
      </c>
      <c r="B122">
        <f>Assets!AD122</f>
      </c>
      <c r="C122">
        <f>IF(B122="",0,INDEX(Rates!$B$2:$B$60,MATCH(B122,Rates!$A$2:$A$60,0)))</f>
      </c>
      <c r="D122">
        <f>Assets!X122</f>
      </c>
      <c r="E122">
        <f>IF(AND(D122=1,Assets!J122=1,Assets!K122=0),1,0)</f>
      </c>
      <c r="F122">
        <f>Assets!T122</f>
      </c>
      <c r="G122">
        <f>Assets!AF122+Assets!L122</f>
      </c>
      <c r="H122">
        <f>Assets!M122</f>
      </c>
      <c r="I122" s="2">
        <f>IF($B122="",0,IF($D122=1,IF(1&lt;=$C122,MIN($G122+$H122*INDEX(Rates!$C$2:$AP$60,MATCH($B122,Rates!$A$2:$A$60,0),1),Assets!$Z122),MIN($G122+$H122*INDEX(Rates!$C$2:$AP$60,MATCH($B122,Rates!$A$2:$A$60,0),1),Assets!$Z122)),$G122+$H122*INDEX(Rates!$C$2:$AP$60,MATCH($B122,Rates!$A$2:$A$60,0),1)))</f>
      </c>
      <c r="J122" s="2">
        <f>IF($B122="",0,IF($D122=1,IF(2&lt;=$C122,MIN(IF($E122=1,$F122-$I122,$H122)*INDEX(Rates!$C$2:$AP$60,MATCH($B122,Rates!$A$2:$A$60,0),2),Limits!$B$7*Assets!$S122),MIN(Limits!$B$9*Assets!$S122,MAX(0,$F122-SUM($I122:I122)))),IF($E122=1,$F122-$I122,$H122)*INDEX(Rates!$C$2:$AP$60,MATCH($B122,Rates!$A$2:$A$60,0),2)))</f>
      </c>
      <c r="K122" s="2">
        <f>IF($B122="",0,IF($D122=1,IF(3&lt;=$C122,MIN(IF($E122=1,$F122-$I122,$H122)*INDEX(Rates!$C$2:$AP$60,MATCH($B122,Rates!$A$2:$A$60,0),3),Limits!$B$8*Assets!$S122),MIN(Limits!$B$9*Assets!$S122,MAX(0,$F122-SUM($I122:J122)))),IF($E122=1,$F122-$I122,$H122)*INDEX(Rates!$C$2:$AP$60,MATCH($B122,Rates!$A$2:$A$60,0),3)))</f>
      </c>
      <c r="L122" s="2">
        <f>IF($B122="",0,IF($D122=1,IF(4&lt;=$C122,MIN(IF($E122=1,$F122-$I122,$H122)*INDEX(Rates!$C$2:$AP$60,MATCH($B122,Rates!$A$2:$A$60,0),4),Limits!$B$9*Assets!$S122),MIN(Limits!$B$9*Assets!$S122,MAX(0,$F122-SUM($I122:K122)))),IF($E122=1,$F122-$I122,$H122)*INDEX(Rates!$C$2:$AP$60,MATCH($B122,Rates!$A$2:$A$60,0),4)))</f>
      </c>
      <c r="M122" s="2">
        <f>IF($B122="",0,IF($D122=1,IF(5&lt;=$C122,MIN(IF($E122=1,$F122-$I122,$H122)*INDEX(Rates!$C$2:$AP$60,MATCH($B122,Rates!$A$2:$A$60,0),5),Limits!$B$9*Assets!$S122),MIN(Limits!$B$9*Assets!$S122,MAX(0,$F122-SUM($I122:L122)))),IF($E122=1,$F122-$I122,$H122)*INDEX(Rates!$C$2:$AP$60,MATCH($B122,Rates!$A$2:$A$60,0),5)))</f>
      </c>
      <c r="N122" s="2">
        <f>IF($B122="",0,IF($D122=1,IF(6&lt;=$C122,MIN(IF($E122=1,$F122-$I122,$H122)*INDEX(Rates!$C$2:$AP$60,MATCH($B122,Rates!$A$2:$A$60,0),6),Limits!$B$9*Assets!$S122),MIN(Limits!$B$9*Assets!$S122,MAX(0,$F122-SUM($I122:M122)))),IF($E122=1,$F122-$I122,$H122)*INDEX(Rates!$C$2:$AP$60,MATCH($B122,Rates!$A$2:$A$60,0),6)))</f>
      </c>
      <c r="O122" s="2">
        <f>IF($B122="",0,IF($D122=1,IF(7&lt;=$C122,MIN(IF($E122=1,$F122-$I122,$H122)*INDEX(Rates!$C$2:$AP$60,MATCH($B122,Rates!$A$2:$A$60,0),7),Limits!$B$9*Assets!$S122),MIN(Limits!$B$9*Assets!$S122,MAX(0,$F122-SUM($I122:N122)))),IF($E122=1,$F122-$I122,$H122)*INDEX(Rates!$C$2:$AP$60,MATCH($B122,Rates!$A$2:$A$60,0),7)))</f>
      </c>
      <c r="P122" s="2">
        <f>IF($B122="",0,IF($D122=1,IF(8&lt;=$C122,MIN(IF($E122=1,$F122-$I122,$H122)*INDEX(Rates!$C$2:$AP$60,MATCH($B122,Rates!$A$2:$A$60,0),8),Limits!$B$9*Assets!$S122),MIN(Limits!$B$9*Assets!$S122,MAX(0,$F122-SUM($I122:O122)))),IF($E122=1,$F122-$I122,$H122)*INDEX(Rates!$C$2:$AP$60,MATCH($B122,Rates!$A$2:$A$60,0),8)))</f>
      </c>
      <c r="Q122" s="2">
        <f>IF($B122="",0,IF($D122=1,IF(9&lt;=$C122,MIN(IF($E122=1,$F122-$I122,$H122)*INDEX(Rates!$C$2:$AP$60,MATCH($B122,Rates!$A$2:$A$60,0),9),Limits!$B$9*Assets!$S122),MIN(Limits!$B$9*Assets!$S122,MAX(0,$F122-SUM($I122:P122)))),IF($E122=1,$F122-$I122,$H122)*INDEX(Rates!$C$2:$AP$60,MATCH($B122,Rates!$A$2:$A$60,0),9)))</f>
      </c>
      <c r="R122" s="2">
        <f>IF($B122="",0,IF($D122=1,IF(10&lt;=$C122,MIN(IF($E122=1,$F122-$I122,$H122)*INDEX(Rates!$C$2:$AP$60,MATCH($B122,Rates!$A$2:$A$60,0),10),Limits!$B$9*Assets!$S122),MIN(Limits!$B$9*Assets!$S122,MAX(0,$F122-SUM($I122:Q122)))),IF($E122=1,$F122-$I122,$H122)*INDEX(Rates!$C$2:$AP$60,MATCH($B122,Rates!$A$2:$A$60,0),10)))</f>
      </c>
      <c r="S122" s="2">
        <f>IF($B122="",0,IF($D122=1,IF(11&lt;=$C122,MIN(IF($E122=1,$F122-$I122,$H122)*INDEX(Rates!$C$2:$AP$60,MATCH($B122,Rates!$A$2:$A$60,0),11),Limits!$B$9*Assets!$S122),MIN(Limits!$B$9*Assets!$S122,MAX(0,$F122-SUM($I122:R122)))),IF($E122=1,$F122-$I122,$H122)*INDEX(Rates!$C$2:$AP$60,MATCH($B122,Rates!$A$2:$A$60,0),11)))</f>
      </c>
      <c r="T122" s="2">
        <f>IF($B122="",0,IF($D122=1,IF(12&lt;=$C122,MIN(IF($E122=1,$F122-$I122,$H122)*INDEX(Rates!$C$2:$AP$60,MATCH($B122,Rates!$A$2:$A$60,0),12),Limits!$B$9*Assets!$S122),MIN(Limits!$B$9*Assets!$S122,MAX(0,$F122-SUM($I122:S122)))),IF($E122=1,$F122-$I122,$H122)*INDEX(Rates!$C$2:$AP$60,MATCH($B122,Rates!$A$2:$A$60,0),12)))</f>
      </c>
      <c r="U122" s="2">
        <f>IF($B122="",0,IF($D122=1,IF(13&lt;=$C122,MIN(IF($E122=1,$F122-$I122,$H122)*INDEX(Rates!$C$2:$AP$60,MATCH($B122,Rates!$A$2:$A$60,0),13),Limits!$B$9*Assets!$S122),MIN(Limits!$B$9*Assets!$S122,MAX(0,$F122-SUM($I122:T122)))),IF($E122=1,$F122-$I122,$H122)*INDEX(Rates!$C$2:$AP$60,MATCH($B122,Rates!$A$2:$A$60,0),13)))</f>
      </c>
      <c r="V122" s="2">
        <f>IF($B122="",0,IF($D122=1,IF(14&lt;=$C122,MIN(IF($E122=1,$F122-$I122,$H122)*INDEX(Rates!$C$2:$AP$60,MATCH($B122,Rates!$A$2:$A$60,0),14),Limits!$B$9*Assets!$S122),MIN(Limits!$B$9*Assets!$S122,MAX(0,$F122-SUM($I122:U122)))),IF($E122=1,$F122-$I122,$H122)*INDEX(Rates!$C$2:$AP$60,MATCH($B122,Rates!$A$2:$A$60,0),14)))</f>
      </c>
      <c r="W122" s="2">
        <f>IF($B122="",0,IF($D122=1,IF(15&lt;=$C122,MIN(IF($E122=1,$F122-$I122,$H122)*INDEX(Rates!$C$2:$AP$60,MATCH($B122,Rates!$A$2:$A$60,0),15),Limits!$B$9*Assets!$S122),MIN(Limits!$B$9*Assets!$S122,MAX(0,$F122-SUM($I122:V122)))),IF($E122=1,$F122-$I122,$H122)*INDEX(Rates!$C$2:$AP$60,MATCH($B122,Rates!$A$2:$A$60,0),15)))</f>
      </c>
      <c r="X122" s="2">
        <f>IF($B122="",0,IF($D122=1,IF(16&lt;=$C122,MIN(IF($E122=1,$F122-$I122,$H122)*INDEX(Rates!$C$2:$AP$60,MATCH($B122,Rates!$A$2:$A$60,0),16),Limits!$B$9*Assets!$S122),MIN(Limits!$B$9*Assets!$S122,MAX(0,$F122-SUM($I122:W122)))),IF($E122=1,$F122-$I122,$H122)*INDEX(Rates!$C$2:$AP$60,MATCH($B122,Rates!$A$2:$A$60,0),16)))</f>
      </c>
      <c r="Y122" s="2">
        <f>IF($B122="",0,IF($D122=1,IF(17&lt;=$C122,MIN(IF($E122=1,$F122-$I122,$H122)*INDEX(Rates!$C$2:$AP$60,MATCH($B122,Rates!$A$2:$A$60,0),17),Limits!$B$9*Assets!$S122),MIN(Limits!$B$9*Assets!$S122,MAX(0,$F122-SUM($I122:X122)))),IF($E122=1,$F122-$I122,$H122)*INDEX(Rates!$C$2:$AP$60,MATCH($B122,Rates!$A$2:$A$60,0),17)))</f>
      </c>
      <c r="Z122" s="2">
        <f>IF($B122="",0,IF($D122=1,IF(18&lt;=$C122,MIN(IF($E122=1,$F122-$I122,$H122)*INDEX(Rates!$C$2:$AP$60,MATCH($B122,Rates!$A$2:$A$60,0),18),Limits!$B$9*Assets!$S122),MIN(Limits!$B$9*Assets!$S122,MAX(0,$F122-SUM($I122:Y122)))),IF($E122=1,$F122-$I122,$H122)*INDEX(Rates!$C$2:$AP$60,MATCH($B122,Rates!$A$2:$A$60,0),18)))</f>
      </c>
      <c r="AA122" s="2">
        <f>IF($B122="",0,IF($D122=1,IF(19&lt;=$C122,MIN(IF($E122=1,$F122-$I122,$H122)*INDEX(Rates!$C$2:$AP$60,MATCH($B122,Rates!$A$2:$A$60,0),19),Limits!$B$9*Assets!$S122),MIN(Limits!$B$9*Assets!$S122,MAX(0,$F122-SUM($I122:Z122)))),IF($E122=1,$F122-$I122,$H122)*INDEX(Rates!$C$2:$AP$60,MATCH($B122,Rates!$A$2:$A$60,0),19)))</f>
      </c>
      <c r="AB122" s="2">
        <f>IF($B122="",0,IF($D122=1,IF(20&lt;=$C122,MIN(IF($E122=1,$F122-$I122,$H122)*INDEX(Rates!$C$2:$AP$60,MATCH($B122,Rates!$A$2:$A$60,0),20),Limits!$B$9*Assets!$S122),MIN(Limits!$B$9*Assets!$S122,MAX(0,$F122-SUM($I122:AA122)))),IF($E122=1,$F122-$I122,$H122)*INDEX(Rates!$C$2:$AP$60,MATCH($B122,Rates!$A$2:$A$60,0),20)))</f>
      </c>
      <c r="AC122" s="2">
        <f>IF($B122="",0,IF($D122=1,IF(21&lt;=$C122,MIN(IF($E122=1,$F122-$I122,$H122)*INDEX(Rates!$C$2:$AP$60,MATCH($B122,Rates!$A$2:$A$60,0),21),Limits!$B$9*Assets!$S122),MIN(Limits!$B$9*Assets!$S122,MAX(0,$F122-SUM($I122:AB122)))),IF($E122=1,$F122-$I122,$H122)*INDEX(Rates!$C$2:$AP$60,MATCH($B122,Rates!$A$2:$A$60,0),21)))</f>
      </c>
      <c r="AD122" s="2">
        <f>IF($B122="",0,IF($D122=1,IF(22&lt;=$C122,MIN(IF($E122=1,$F122-$I122,$H122)*INDEX(Rates!$C$2:$AP$60,MATCH($B122,Rates!$A$2:$A$60,0),22),Limits!$B$9*Assets!$S122),MIN(Limits!$B$9*Assets!$S122,MAX(0,$F122-SUM($I122:AC122)))),IF($E122=1,$F122-$I122,$H122)*INDEX(Rates!$C$2:$AP$60,MATCH($B122,Rates!$A$2:$A$60,0),22)))</f>
      </c>
      <c r="AE122" s="2">
        <f>IF($B122="",0,IF($D122=1,IF(23&lt;=$C122,MIN(IF($E122=1,$F122-$I122,$H122)*INDEX(Rates!$C$2:$AP$60,MATCH($B122,Rates!$A$2:$A$60,0),23),Limits!$B$9*Assets!$S122),MIN(Limits!$B$9*Assets!$S122,MAX(0,$F122-SUM($I122:AD122)))),IF($E122=1,$F122-$I122,$H122)*INDEX(Rates!$C$2:$AP$60,MATCH($B122,Rates!$A$2:$A$60,0),23)))</f>
      </c>
      <c r="AF122" s="2">
        <f>IF($B122="",0,IF($D122=1,IF(24&lt;=$C122,MIN(IF($E122=1,$F122-$I122,$H122)*INDEX(Rates!$C$2:$AP$60,MATCH($B122,Rates!$A$2:$A$60,0),24),Limits!$B$9*Assets!$S122),MIN(Limits!$B$9*Assets!$S122,MAX(0,$F122-SUM($I122:AE122)))),IF($E122=1,$F122-$I122,$H122)*INDEX(Rates!$C$2:$AP$60,MATCH($B122,Rates!$A$2:$A$60,0),24)))</f>
      </c>
      <c r="AG122" s="2">
        <f>IF($B122="",0,IF($D122=1,IF(25&lt;=$C122,MIN(IF($E122=1,$F122-$I122,$H122)*INDEX(Rates!$C$2:$AP$60,MATCH($B122,Rates!$A$2:$A$60,0),25),Limits!$B$9*Assets!$S122),MIN(Limits!$B$9*Assets!$S122,MAX(0,$F122-SUM($I122:AF122)))),IF($E122=1,$F122-$I122,$H122)*INDEX(Rates!$C$2:$AP$60,MATCH($B122,Rates!$A$2:$A$60,0),25)))</f>
      </c>
      <c r="AH122" s="2">
        <f>IF($B122="",0,IF($D122=1,IF(26&lt;=$C122,MIN(IF($E122=1,$F122-$I122,$H122)*INDEX(Rates!$C$2:$AP$60,MATCH($B122,Rates!$A$2:$A$60,0),26),Limits!$B$9*Assets!$S122),MIN(Limits!$B$9*Assets!$S122,MAX(0,$F122-SUM($I122:AG122)))),IF($E122=1,$F122-$I122,$H122)*INDEX(Rates!$C$2:$AP$60,MATCH($B122,Rates!$A$2:$A$60,0),26)))</f>
      </c>
      <c r="AI122" s="2">
        <f>IF($B122="",0,IF($D122=1,IF(27&lt;=$C122,MIN(IF($E122=1,$F122-$I122,$H122)*INDEX(Rates!$C$2:$AP$60,MATCH($B122,Rates!$A$2:$A$60,0),27),Limits!$B$9*Assets!$S122),MIN(Limits!$B$9*Assets!$S122,MAX(0,$F122-SUM($I122:AH122)))),IF($E122=1,$F122-$I122,$H122)*INDEX(Rates!$C$2:$AP$60,MATCH($B122,Rates!$A$2:$A$60,0),27)))</f>
      </c>
      <c r="AJ122" s="2">
        <f>IF($B122="",0,IF($D122=1,IF(28&lt;=$C122,MIN(IF($E122=1,$F122-$I122,$H122)*INDEX(Rates!$C$2:$AP$60,MATCH($B122,Rates!$A$2:$A$60,0),28),Limits!$B$9*Assets!$S122),MIN(Limits!$B$9*Assets!$S122,MAX(0,$F122-SUM($I122:AI122)))),IF($E122=1,$F122-$I122,$H122)*INDEX(Rates!$C$2:$AP$60,MATCH($B122,Rates!$A$2:$A$60,0),28)))</f>
      </c>
      <c r="AK122" s="2">
        <f>IF($B122="",0,IF($D122=1,IF(29&lt;=$C122,MIN(IF($E122=1,$F122-$I122,$H122)*INDEX(Rates!$C$2:$AP$60,MATCH($B122,Rates!$A$2:$A$60,0),29),Limits!$B$9*Assets!$S122),MIN(Limits!$B$9*Assets!$S122,MAX(0,$F122-SUM($I122:AJ122)))),IF($E122=1,$F122-$I122,$H122)*INDEX(Rates!$C$2:$AP$60,MATCH($B122,Rates!$A$2:$A$60,0),29)))</f>
      </c>
      <c r="AL122" s="2">
        <f>IF($B122="",0,IF($D122=1,IF(30&lt;=$C122,MIN(IF($E122=1,$F122-$I122,$H122)*INDEX(Rates!$C$2:$AP$60,MATCH($B122,Rates!$A$2:$A$60,0),30),Limits!$B$9*Assets!$S122),MIN(Limits!$B$9*Assets!$S122,MAX(0,$F122-SUM($I122:AK122)))),IF($E122=1,$F122-$I122,$H122)*INDEX(Rates!$C$2:$AP$60,MATCH($B122,Rates!$A$2:$A$60,0),30)))</f>
      </c>
      <c r="AM122" s="2">
        <f>IF($B122="",0,IF($D122=1,IF(31&lt;=$C122,MIN(IF($E122=1,$F122-$I122,$H122)*INDEX(Rates!$C$2:$AP$60,MATCH($B122,Rates!$A$2:$A$60,0),31),Limits!$B$9*Assets!$S122),MIN(Limits!$B$9*Assets!$S122,MAX(0,$F122-SUM($I122:AL122)))),IF($E122=1,$F122-$I122,$H122)*INDEX(Rates!$C$2:$AP$60,MATCH($B122,Rates!$A$2:$A$60,0),31)))</f>
      </c>
      <c r="AN122" s="2">
        <f>IF($B122="",0,IF($D122=1,IF(32&lt;=$C122,MIN(IF($E122=1,$F122-$I122,$H122)*INDEX(Rates!$C$2:$AP$60,MATCH($B122,Rates!$A$2:$A$60,0),32),Limits!$B$9*Assets!$S122),MIN(Limits!$B$9*Assets!$S122,MAX(0,$F122-SUM($I122:AM122)))),IF($E122=1,$F122-$I122,$H122)*INDEX(Rates!$C$2:$AP$60,MATCH($B122,Rates!$A$2:$A$60,0),32)))</f>
      </c>
      <c r="AO122" s="2">
        <f>IF($B122="",0,IF($D122=1,IF(33&lt;=$C122,MIN(IF($E122=1,$F122-$I122,$H122)*INDEX(Rates!$C$2:$AP$60,MATCH($B122,Rates!$A$2:$A$60,0),33),Limits!$B$9*Assets!$S122),MIN(Limits!$B$9*Assets!$S122,MAX(0,$F122-SUM($I122:AN122)))),IF($E122=1,$F122-$I122,$H122)*INDEX(Rates!$C$2:$AP$60,MATCH($B122,Rates!$A$2:$A$60,0),33)))</f>
      </c>
      <c r="AP122" s="2">
        <f>IF($B122="",0,IF($D122=1,IF(34&lt;=$C122,MIN(IF($E122=1,$F122-$I122,$H122)*INDEX(Rates!$C$2:$AP$60,MATCH($B122,Rates!$A$2:$A$60,0),34),Limits!$B$9*Assets!$S122),MIN(Limits!$B$9*Assets!$S122,MAX(0,$F122-SUM($I122:AO122)))),IF($E122=1,$F122-$I122,$H122)*INDEX(Rates!$C$2:$AP$60,MATCH($B122,Rates!$A$2:$A$60,0),34)))</f>
      </c>
      <c r="AQ122" s="2">
        <f>IF($B122="",0,IF($D122=1,IF(35&lt;=$C122,MIN(IF($E122=1,$F122-$I122,$H122)*INDEX(Rates!$C$2:$AP$60,MATCH($B122,Rates!$A$2:$A$60,0),35),Limits!$B$9*Assets!$S122),MIN(Limits!$B$9*Assets!$S122,MAX(0,$F122-SUM($I122:AP122)))),IF($E122=1,$F122-$I122,$H122)*INDEX(Rates!$C$2:$AP$60,MATCH($B122,Rates!$A$2:$A$60,0),35)))</f>
      </c>
      <c r="AR122" s="2">
        <f>IF($B122="",0,IF($D122=1,IF(36&lt;=$C122,MIN(IF($E122=1,$F122-$I122,$H122)*INDEX(Rates!$C$2:$AP$60,MATCH($B122,Rates!$A$2:$A$60,0),36),Limits!$B$9*Assets!$S122),MIN(Limits!$B$9*Assets!$S122,MAX(0,$F122-SUM($I122:AQ122)))),IF($E122=1,$F122-$I122,$H122)*INDEX(Rates!$C$2:$AP$60,MATCH($B122,Rates!$A$2:$A$60,0),36)))</f>
      </c>
      <c r="AS122" s="2">
        <f>IF($B122="",0,IF($D122=1,IF(37&lt;=$C122,MIN(IF($E122=1,$F122-$I122,$H122)*INDEX(Rates!$C$2:$AP$60,MATCH($B122,Rates!$A$2:$A$60,0),37),Limits!$B$9*Assets!$S122),MIN(Limits!$B$9*Assets!$S122,MAX(0,$F122-SUM($I122:AR122)))),IF($E122=1,$F122-$I122,$H122)*INDEX(Rates!$C$2:$AP$60,MATCH($B122,Rates!$A$2:$A$60,0),37)))</f>
      </c>
      <c r="AT122" s="2">
        <f>IF($B122="",0,IF($D122=1,IF(38&lt;=$C122,MIN(IF($E122=1,$F122-$I122,$H122)*INDEX(Rates!$C$2:$AP$60,MATCH($B122,Rates!$A$2:$A$60,0),38),Limits!$B$9*Assets!$S122),MIN(Limits!$B$9*Assets!$S122,MAX(0,$F122-SUM($I122:AS122)))),IF($E122=1,$F122-$I122,$H122)*INDEX(Rates!$C$2:$AP$60,MATCH($B122,Rates!$A$2:$A$60,0),38)))</f>
      </c>
      <c r="AU122" s="2">
        <f>IF($B122="",0,IF($D122=1,IF(39&lt;=$C122,MIN(IF($E122=1,$F122-$I122,$H122)*INDEX(Rates!$C$2:$AP$60,MATCH($B122,Rates!$A$2:$A$60,0),39),Limits!$B$9*Assets!$S122),MIN(Limits!$B$9*Assets!$S122,MAX(0,$F122-SUM($I122:AT122)))),IF($E122=1,$F122-$I122,$H122)*INDEX(Rates!$C$2:$AP$60,MATCH($B122,Rates!$A$2:$A$60,0),39)))</f>
      </c>
      <c r="AV122" s="2">
        <f>IF($B122="",0,IF($D122=1,IF(40&lt;=$C122,MIN(IF($E122=1,$F122-$I122,$H122)*INDEX(Rates!$C$2:$AP$60,MATCH($B122,Rates!$A$2:$A$60,0),40),Limits!$B$9*Assets!$S122),MIN(Limits!$B$9*Assets!$S122,MAX(0,$F122-SUM($I122:AU122)))),IF($E122=1,$F122-$I122,$H122)*INDEX(Rates!$C$2:$AP$60,MATCH($B122,Rates!$A$2:$A$60,0),40)))</f>
      </c>
    </row>
    <row r="123" spans="1:48" x14ac:dyDescent="0.25">
      <c r="A123">
        <f>IF(Assets!A123="","",Assets!A123)</f>
      </c>
      <c r="B123">
        <f>Assets!AD123</f>
      </c>
      <c r="C123">
        <f>IF(B123="",0,INDEX(Rates!$B$2:$B$60,MATCH(B123,Rates!$A$2:$A$60,0)))</f>
      </c>
      <c r="D123">
        <f>Assets!X123</f>
      </c>
      <c r="E123">
        <f>IF(AND(D123=1,Assets!J123=1,Assets!K123=0),1,0)</f>
      </c>
      <c r="F123">
        <f>Assets!T123</f>
      </c>
      <c r="G123">
        <f>Assets!AF123+Assets!L123</f>
      </c>
      <c r="H123">
        <f>Assets!M123</f>
      </c>
      <c r="I123" s="2">
        <f>IF($B123="",0,IF($D123=1,IF(1&lt;=$C123,MIN($G123+$H123*INDEX(Rates!$C$2:$AP$60,MATCH($B123,Rates!$A$2:$A$60,0),1),Assets!$Z123),MIN($G123+$H123*INDEX(Rates!$C$2:$AP$60,MATCH($B123,Rates!$A$2:$A$60,0),1),Assets!$Z123)),$G123+$H123*INDEX(Rates!$C$2:$AP$60,MATCH($B123,Rates!$A$2:$A$60,0),1)))</f>
      </c>
      <c r="J123" s="2">
        <f>IF($B123="",0,IF($D123=1,IF(2&lt;=$C123,MIN(IF($E123=1,$F123-$I123,$H123)*INDEX(Rates!$C$2:$AP$60,MATCH($B123,Rates!$A$2:$A$60,0),2),Limits!$B$7*Assets!$S123),MIN(Limits!$B$9*Assets!$S123,MAX(0,$F123-SUM($I123:I123)))),IF($E123=1,$F123-$I123,$H123)*INDEX(Rates!$C$2:$AP$60,MATCH($B123,Rates!$A$2:$A$60,0),2)))</f>
      </c>
      <c r="K123" s="2">
        <f>IF($B123="",0,IF($D123=1,IF(3&lt;=$C123,MIN(IF($E123=1,$F123-$I123,$H123)*INDEX(Rates!$C$2:$AP$60,MATCH($B123,Rates!$A$2:$A$60,0),3),Limits!$B$8*Assets!$S123),MIN(Limits!$B$9*Assets!$S123,MAX(0,$F123-SUM($I123:J123)))),IF($E123=1,$F123-$I123,$H123)*INDEX(Rates!$C$2:$AP$60,MATCH($B123,Rates!$A$2:$A$60,0),3)))</f>
      </c>
      <c r="L123" s="2">
        <f>IF($B123="",0,IF($D123=1,IF(4&lt;=$C123,MIN(IF($E123=1,$F123-$I123,$H123)*INDEX(Rates!$C$2:$AP$60,MATCH($B123,Rates!$A$2:$A$60,0),4),Limits!$B$9*Assets!$S123),MIN(Limits!$B$9*Assets!$S123,MAX(0,$F123-SUM($I123:K123)))),IF($E123=1,$F123-$I123,$H123)*INDEX(Rates!$C$2:$AP$60,MATCH($B123,Rates!$A$2:$A$60,0),4)))</f>
      </c>
      <c r="M123" s="2">
        <f>IF($B123="",0,IF($D123=1,IF(5&lt;=$C123,MIN(IF($E123=1,$F123-$I123,$H123)*INDEX(Rates!$C$2:$AP$60,MATCH($B123,Rates!$A$2:$A$60,0),5),Limits!$B$9*Assets!$S123),MIN(Limits!$B$9*Assets!$S123,MAX(0,$F123-SUM($I123:L123)))),IF($E123=1,$F123-$I123,$H123)*INDEX(Rates!$C$2:$AP$60,MATCH($B123,Rates!$A$2:$A$60,0),5)))</f>
      </c>
      <c r="N123" s="2">
        <f>IF($B123="",0,IF($D123=1,IF(6&lt;=$C123,MIN(IF($E123=1,$F123-$I123,$H123)*INDEX(Rates!$C$2:$AP$60,MATCH($B123,Rates!$A$2:$A$60,0),6),Limits!$B$9*Assets!$S123),MIN(Limits!$B$9*Assets!$S123,MAX(0,$F123-SUM($I123:M123)))),IF($E123=1,$F123-$I123,$H123)*INDEX(Rates!$C$2:$AP$60,MATCH($B123,Rates!$A$2:$A$60,0),6)))</f>
      </c>
      <c r="O123" s="2">
        <f>IF($B123="",0,IF($D123=1,IF(7&lt;=$C123,MIN(IF($E123=1,$F123-$I123,$H123)*INDEX(Rates!$C$2:$AP$60,MATCH($B123,Rates!$A$2:$A$60,0),7),Limits!$B$9*Assets!$S123),MIN(Limits!$B$9*Assets!$S123,MAX(0,$F123-SUM($I123:N123)))),IF($E123=1,$F123-$I123,$H123)*INDEX(Rates!$C$2:$AP$60,MATCH($B123,Rates!$A$2:$A$60,0),7)))</f>
      </c>
      <c r="P123" s="2">
        <f>IF($B123="",0,IF($D123=1,IF(8&lt;=$C123,MIN(IF($E123=1,$F123-$I123,$H123)*INDEX(Rates!$C$2:$AP$60,MATCH($B123,Rates!$A$2:$A$60,0),8),Limits!$B$9*Assets!$S123),MIN(Limits!$B$9*Assets!$S123,MAX(0,$F123-SUM($I123:O123)))),IF($E123=1,$F123-$I123,$H123)*INDEX(Rates!$C$2:$AP$60,MATCH($B123,Rates!$A$2:$A$60,0),8)))</f>
      </c>
      <c r="Q123" s="2">
        <f>IF($B123="",0,IF($D123=1,IF(9&lt;=$C123,MIN(IF($E123=1,$F123-$I123,$H123)*INDEX(Rates!$C$2:$AP$60,MATCH($B123,Rates!$A$2:$A$60,0),9),Limits!$B$9*Assets!$S123),MIN(Limits!$B$9*Assets!$S123,MAX(0,$F123-SUM($I123:P123)))),IF($E123=1,$F123-$I123,$H123)*INDEX(Rates!$C$2:$AP$60,MATCH($B123,Rates!$A$2:$A$60,0),9)))</f>
      </c>
      <c r="R123" s="2">
        <f>IF($B123="",0,IF($D123=1,IF(10&lt;=$C123,MIN(IF($E123=1,$F123-$I123,$H123)*INDEX(Rates!$C$2:$AP$60,MATCH($B123,Rates!$A$2:$A$60,0),10),Limits!$B$9*Assets!$S123),MIN(Limits!$B$9*Assets!$S123,MAX(0,$F123-SUM($I123:Q123)))),IF($E123=1,$F123-$I123,$H123)*INDEX(Rates!$C$2:$AP$60,MATCH($B123,Rates!$A$2:$A$60,0),10)))</f>
      </c>
      <c r="S123" s="2">
        <f>IF($B123="",0,IF($D123=1,IF(11&lt;=$C123,MIN(IF($E123=1,$F123-$I123,$H123)*INDEX(Rates!$C$2:$AP$60,MATCH($B123,Rates!$A$2:$A$60,0),11),Limits!$B$9*Assets!$S123),MIN(Limits!$B$9*Assets!$S123,MAX(0,$F123-SUM($I123:R123)))),IF($E123=1,$F123-$I123,$H123)*INDEX(Rates!$C$2:$AP$60,MATCH($B123,Rates!$A$2:$A$60,0),11)))</f>
      </c>
      <c r="T123" s="2">
        <f>IF($B123="",0,IF($D123=1,IF(12&lt;=$C123,MIN(IF($E123=1,$F123-$I123,$H123)*INDEX(Rates!$C$2:$AP$60,MATCH($B123,Rates!$A$2:$A$60,0),12),Limits!$B$9*Assets!$S123),MIN(Limits!$B$9*Assets!$S123,MAX(0,$F123-SUM($I123:S123)))),IF($E123=1,$F123-$I123,$H123)*INDEX(Rates!$C$2:$AP$60,MATCH($B123,Rates!$A$2:$A$60,0),12)))</f>
      </c>
      <c r="U123" s="2">
        <f>IF($B123="",0,IF($D123=1,IF(13&lt;=$C123,MIN(IF($E123=1,$F123-$I123,$H123)*INDEX(Rates!$C$2:$AP$60,MATCH($B123,Rates!$A$2:$A$60,0),13),Limits!$B$9*Assets!$S123),MIN(Limits!$B$9*Assets!$S123,MAX(0,$F123-SUM($I123:T123)))),IF($E123=1,$F123-$I123,$H123)*INDEX(Rates!$C$2:$AP$60,MATCH($B123,Rates!$A$2:$A$60,0),13)))</f>
      </c>
      <c r="V123" s="2">
        <f>IF($B123="",0,IF($D123=1,IF(14&lt;=$C123,MIN(IF($E123=1,$F123-$I123,$H123)*INDEX(Rates!$C$2:$AP$60,MATCH($B123,Rates!$A$2:$A$60,0),14),Limits!$B$9*Assets!$S123),MIN(Limits!$B$9*Assets!$S123,MAX(0,$F123-SUM($I123:U123)))),IF($E123=1,$F123-$I123,$H123)*INDEX(Rates!$C$2:$AP$60,MATCH($B123,Rates!$A$2:$A$60,0),14)))</f>
      </c>
      <c r="W123" s="2">
        <f>IF($B123="",0,IF($D123=1,IF(15&lt;=$C123,MIN(IF($E123=1,$F123-$I123,$H123)*INDEX(Rates!$C$2:$AP$60,MATCH($B123,Rates!$A$2:$A$60,0),15),Limits!$B$9*Assets!$S123),MIN(Limits!$B$9*Assets!$S123,MAX(0,$F123-SUM($I123:V123)))),IF($E123=1,$F123-$I123,$H123)*INDEX(Rates!$C$2:$AP$60,MATCH($B123,Rates!$A$2:$A$60,0),15)))</f>
      </c>
      <c r="X123" s="2">
        <f>IF($B123="",0,IF($D123=1,IF(16&lt;=$C123,MIN(IF($E123=1,$F123-$I123,$H123)*INDEX(Rates!$C$2:$AP$60,MATCH($B123,Rates!$A$2:$A$60,0),16),Limits!$B$9*Assets!$S123),MIN(Limits!$B$9*Assets!$S123,MAX(0,$F123-SUM($I123:W123)))),IF($E123=1,$F123-$I123,$H123)*INDEX(Rates!$C$2:$AP$60,MATCH($B123,Rates!$A$2:$A$60,0),16)))</f>
      </c>
      <c r="Y123" s="2">
        <f>IF($B123="",0,IF($D123=1,IF(17&lt;=$C123,MIN(IF($E123=1,$F123-$I123,$H123)*INDEX(Rates!$C$2:$AP$60,MATCH($B123,Rates!$A$2:$A$60,0),17),Limits!$B$9*Assets!$S123),MIN(Limits!$B$9*Assets!$S123,MAX(0,$F123-SUM($I123:X123)))),IF($E123=1,$F123-$I123,$H123)*INDEX(Rates!$C$2:$AP$60,MATCH($B123,Rates!$A$2:$A$60,0),17)))</f>
      </c>
      <c r="Z123" s="2">
        <f>IF($B123="",0,IF($D123=1,IF(18&lt;=$C123,MIN(IF($E123=1,$F123-$I123,$H123)*INDEX(Rates!$C$2:$AP$60,MATCH($B123,Rates!$A$2:$A$60,0),18),Limits!$B$9*Assets!$S123),MIN(Limits!$B$9*Assets!$S123,MAX(0,$F123-SUM($I123:Y123)))),IF($E123=1,$F123-$I123,$H123)*INDEX(Rates!$C$2:$AP$60,MATCH($B123,Rates!$A$2:$A$60,0),18)))</f>
      </c>
      <c r="AA123" s="2">
        <f>IF($B123="",0,IF($D123=1,IF(19&lt;=$C123,MIN(IF($E123=1,$F123-$I123,$H123)*INDEX(Rates!$C$2:$AP$60,MATCH($B123,Rates!$A$2:$A$60,0),19),Limits!$B$9*Assets!$S123),MIN(Limits!$B$9*Assets!$S123,MAX(0,$F123-SUM($I123:Z123)))),IF($E123=1,$F123-$I123,$H123)*INDEX(Rates!$C$2:$AP$60,MATCH($B123,Rates!$A$2:$A$60,0),19)))</f>
      </c>
      <c r="AB123" s="2">
        <f>IF($B123="",0,IF($D123=1,IF(20&lt;=$C123,MIN(IF($E123=1,$F123-$I123,$H123)*INDEX(Rates!$C$2:$AP$60,MATCH($B123,Rates!$A$2:$A$60,0),20),Limits!$B$9*Assets!$S123),MIN(Limits!$B$9*Assets!$S123,MAX(0,$F123-SUM($I123:AA123)))),IF($E123=1,$F123-$I123,$H123)*INDEX(Rates!$C$2:$AP$60,MATCH($B123,Rates!$A$2:$A$60,0),20)))</f>
      </c>
      <c r="AC123" s="2">
        <f>IF($B123="",0,IF($D123=1,IF(21&lt;=$C123,MIN(IF($E123=1,$F123-$I123,$H123)*INDEX(Rates!$C$2:$AP$60,MATCH($B123,Rates!$A$2:$A$60,0),21),Limits!$B$9*Assets!$S123),MIN(Limits!$B$9*Assets!$S123,MAX(0,$F123-SUM($I123:AB123)))),IF($E123=1,$F123-$I123,$H123)*INDEX(Rates!$C$2:$AP$60,MATCH($B123,Rates!$A$2:$A$60,0),21)))</f>
      </c>
      <c r="AD123" s="2">
        <f>IF($B123="",0,IF($D123=1,IF(22&lt;=$C123,MIN(IF($E123=1,$F123-$I123,$H123)*INDEX(Rates!$C$2:$AP$60,MATCH($B123,Rates!$A$2:$A$60,0),22),Limits!$B$9*Assets!$S123),MIN(Limits!$B$9*Assets!$S123,MAX(0,$F123-SUM($I123:AC123)))),IF($E123=1,$F123-$I123,$H123)*INDEX(Rates!$C$2:$AP$60,MATCH($B123,Rates!$A$2:$A$60,0),22)))</f>
      </c>
      <c r="AE123" s="2">
        <f>IF($B123="",0,IF($D123=1,IF(23&lt;=$C123,MIN(IF($E123=1,$F123-$I123,$H123)*INDEX(Rates!$C$2:$AP$60,MATCH($B123,Rates!$A$2:$A$60,0),23),Limits!$B$9*Assets!$S123),MIN(Limits!$B$9*Assets!$S123,MAX(0,$F123-SUM($I123:AD123)))),IF($E123=1,$F123-$I123,$H123)*INDEX(Rates!$C$2:$AP$60,MATCH($B123,Rates!$A$2:$A$60,0),23)))</f>
      </c>
      <c r="AF123" s="2">
        <f>IF($B123="",0,IF($D123=1,IF(24&lt;=$C123,MIN(IF($E123=1,$F123-$I123,$H123)*INDEX(Rates!$C$2:$AP$60,MATCH($B123,Rates!$A$2:$A$60,0),24),Limits!$B$9*Assets!$S123),MIN(Limits!$B$9*Assets!$S123,MAX(0,$F123-SUM($I123:AE123)))),IF($E123=1,$F123-$I123,$H123)*INDEX(Rates!$C$2:$AP$60,MATCH($B123,Rates!$A$2:$A$60,0),24)))</f>
      </c>
      <c r="AG123" s="2">
        <f>IF($B123="",0,IF($D123=1,IF(25&lt;=$C123,MIN(IF($E123=1,$F123-$I123,$H123)*INDEX(Rates!$C$2:$AP$60,MATCH($B123,Rates!$A$2:$A$60,0),25),Limits!$B$9*Assets!$S123),MIN(Limits!$B$9*Assets!$S123,MAX(0,$F123-SUM($I123:AF123)))),IF($E123=1,$F123-$I123,$H123)*INDEX(Rates!$C$2:$AP$60,MATCH($B123,Rates!$A$2:$A$60,0),25)))</f>
      </c>
      <c r="AH123" s="2">
        <f>IF($B123="",0,IF($D123=1,IF(26&lt;=$C123,MIN(IF($E123=1,$F123-$I123,$H123)*INDEX(Rates!$C$2:$AP$60,MATCH($B123,Rates!$A$2:$A$60,0),26),Limits!$B$9*Assets!$S123),MIN(Limits!$B$9*Assets!$S123,MAX(0,$F123-SUM($I123:AG123)))),IF($E123=1,$F123-$I123,$H123)*INDEX(Rates!$C$2:$AP$60,MATCH($B123,Rates!$A$2:$A$60,0),26)))</f>
      </c>
      <c r="AI123" s="2">
        <f>IF($B123="",0,IF($D123=1,IF(27&lt;=$C123,MIN(IF($E123=1,$F123-$I123,$H123)*INDEX(Rates!$C$2:$AP$60,MATCH($B123,Rates!$A$2:$A$60,0),27),Limits!$B$9*Assets!$S123),MIN(Limits!$B$9*Assets!$S123,MAX(0,$F123-SUM($I123:AH123)))),IF($E123=1,$F123-$I123,$H123)*INDEX(Rates!$C$2:$AP$60,MATCH($B123,Rates!$A$2:$A$60,0),27)))</f>
      </c>
      <c r="AJ123" s="2">
        <f>IF($B123="",0,IF($D123=1,IF(28&lt;=$C123,MIN(IF($E123=1,$F123-$I123,$H123)*INDEX(Rates!$C$2:$AP$60,MATCH($B123,Rates!$A$2:$A$60,0),28),Limits!$B$9*Assets!$S123),MIN(Limits!$B$9*Assets!$S123,MAX(0,$F123-SUM($I123:AI123)))),IF($E123=1,$F123-$I123,$H123)*INDEX(Rates!$C$2:$AP$60,MATCH($B123,Rates!$A$2:$A$60,0),28)))</f>
      </c>
      <c r="AK123" s="2">
        <f>IF($B123="",0,IF($D123=1,IF(29&lt;=$C123,MIN(IF($E123=1,$F123-$I123,$H123)*INDEX(Rates!$C$2:$AP$60,MATCH($B123,Rates!$A$2:$A$60,0),29),Limits!$B$9*Assets!$S123),MIN(Limits!$B$9*Assets!$S123,MAX(0,$F123-SUM($I123:AJ123)))),IF($E123=1,$F123-$I123,$H123)*INDEX(Rates!$C$2:$AP$60,MATCH($B123,Rates!$A$2:$A$60,0),29)))</f>
      </c>
      <c r="AL123" s="2">
        <f>IF($B123="",0,IF($D123=1,IF(30&lt;=$C123,MIN(IF($E123=1,$F123-$I123,$H123)*INDEX(Rates!$C$2:$AP$60,MATCH($B123,Rates!$A$2:$A$60,0),30),Limits!$B$9*Assets!$S123),MIN(Limits!$B$9*Assets!$S123,MAX(0,$F123-SUM($I123:AK123)))),IF($E123=1,$F123-$I123,$H123)*INDEX(Rates!$C$2:$AP$60,MATCH($B123,Rates!$A$2:$A$60,0),30)))</f>
      </c>
      <c r="AM123" s="2">
        <f>IF($B123="",0,IF($D123=1,IF(31&lt;=$C123,MIN(IF($E123=1,$F123-$I123,$H123)*INDEX(Rates!$C$2:$AP$60,MATCH($B123,Rates!$A$2:$A$60,0),31),Limits!$B$9*Assets!$S123),MIN(Limits!$B$9*Assets!$S123,MAX(0,$F123-SUM($I123:AL123)))),IF($E123=1,$F123-$I123,$H123)*INDEX(Rates!$C$2:$AP$60,MATCH($B123,Rates!$A$2:$A$60,0),31)))</f>
      </c>
      <c r="AN123" s="2">
        <f>IF($B123="",0,IF($D123=1,IF(32&lt;=$C123,MIN(IF($E123=1,$F123-$I123,$H123)*INDEX(Rates!$C$2:$AP$60,MATCH($B123,Rates!$A$2:$A$60,0),32),Limits!$B$9*Assets!$S123),MIN(Limits!$B$9*Assets!$S123,MAX(0,$F123-SUM($I123:AM123)))),IF($E123=1,$F123-$I123,$H123)*INDEX(Rates!$C$2:$AP$60,MATCH($B123,Rates!$A$2:$A$60,0),32)))</f>
      </c>
      <c r="AO123" s="2">
        <f>IF($B123="",0,IF($D123=1,IF(33&lt;=$C123,MIN(IF($E123=1,$F123-$I123,$H123)*INDEX(Rates!$C$2:$AP$60,MATCH($B123,Rates!$A$2:$A$60,0),33),Limits!$B$9*Assets!$S123),MIN(Limits!$B$9*Assets!$S123,MAX(0,$F123-SUM($I123:AN123)))),IF($E123=1,$F123-$I123,$H123)*INDEX(Rates!$C$2:$AP$60,MATCH($B123,Rates!$A$2:$A$60,0),33)))</f>
      </c>
      <c r="AP123" s="2">
        <f>IF($B123="",0,IF($D123=1,IF(34&lt;=$C123,MIN(IF($E123=1,$F123-$I123,$H123)*INDEX(Rates!$C$2:$AP$60,MATCH($B123,Rates!$A$2:$A$60,0),34),Limits!$B$9*Assets!$S123),MIN(Limits!$B$9*Assets!$S123,MAX(0,$F123-SUM($I123:AO123)))),IF($E123=1,$F123-$I123,$H123)*INDEX(Rates!$C$2:$AP$60,MATCH($B123,Rates!$A$2:$A$60,0),34)))</f>
      </c>
      <c r="AQ123" s="2">
        <f>IF($B123="",0,IF($D123=1,IF(35&lt;=$C123,MIN(IF($E123=1,$F123-$I123,$H123)*INDEX(Rates!$C$2:$AP$60,MATCH($B123,Rates!$A$2:$A$60,0),35),Limits!$B$9*Assets!$S123),MIN(Limits!$B$9*Assets!$S123,MAX(0,$F123-SUM($I123:AP123)))),IF($E123=1,$F123-$I123,$H123)*INDEX(Rates!$C$2:$AP$60,MATCH($B123,Rates!$A$2:$A$60,0),35)))</f>
      </c>
      <c r="AR123" s="2">
        <f>IF($B123="",0,IF($D123=1,IF(36&lt;=$C123,MIN(IF($E123=1,$F123-$I123,$H123)*INDEX(Rates!$C$2:$AP$60,MATCH($B123,Rates!$A$2:$A$60,0),36),Limits!$B$9*Assets!$S123),MIN(Limits!$B$9*Assets!$S123,MAX(0,$F123-SUM($I123:AQ123)))),IF($E123=1,$F123-$I123,$H123)*INDEX(Rates!$C$2:$AP$60,MATCH($B123,Rates!$A$2:$A$60,0),36)))</f>
      </c>
      <c r="AS123" s="2">
        <f>IF($B123="",0,IF($D123=1,IF(37&lt;=$C123,MIN(IF($E123=1,$F123-$I123,$H123)*INDEX(Rates!$C$2:$AP$60,MATCH($B123,Rates!$A$2:$A$60,0),37),Limits!$B$9*Assets!$S123),MIN(Limits!$B$9*Assets!$S123,MAX(0,$F123-SUM($I123:AR123)))),IF($E123=1,$F123-$I123,$H123)*INDEX(Rates!$C$2:$AP$60,MATCH($B123,Rates!$A$2:$A$60,0),37)))</f>
      </c>
      <c r="AT123" s="2">
        <f>IF($B123="",0,IF($D123=1,IF(38&lt;=$C123,MIN(IF($E123=1,$F123-$I123,$H123)*INDEX(Rates!$C$2:$AP$60,MATCH($B123,Rates!$A$2:$A$60,0),38),Limits!$B$9*Assets!$S123),MIN(Limits!$B$9*Assets!$S123,MAX(0,$F123-SUM($I123:AS123)))),IF($E123=1,$F123-$I123,$H123)*INDEX(Rates!$C$2:$AP$60,MATCH($B123,Rates!$A$2:$A$60,0),38)))</f>
      </c>
      <c r="AU123" s="2">
        <f>IF($B123="",0,IF($D123=1,IF(39&lt;=$C123,MIN(IF($E123=1,$F123-$I123,$H123)*INDEX(Rates!$C$2:$AP$60,MATCH($B123,Rates!$A$2:$A$60,0),39),Limits!$B$9*Assets!$S123),MIN(Limits!$B$9*Assets!$S123,MAX(0,$F123-SUM($I123:AT123)))),IF($E123=1,$F123-$I123,$H123)*INDEX(Rates!$C$2:$AP$60,MATCH($B123,Rates!$A$2:$A$60,0),39)))</f>
      </c>
      <c r="AV123" s="2">
        <f>IF($B123="",0,IF($D123=1,IF(40&lt;=$C123,MIN(IF($E123=1,$F123-$I123,$H123)*INDEX(Rates!$C$2:$AP$60,MATCH($B123,Rates!$A$2:$A$60,0),40),Limits!$B$9*Assets!$S123),MIN(Limits!$B$9*Assets!$S123,MAX(0,$F123-SUM($I123:AU123)))),IF($E123=1,$F123-$I123,$H123)*INDEX(Rates!$C$2:$AP$60,MATCH($B123,Rates!$A$2:$A$60,0),40)))</f>
      </c>
    </row>
    <row r="124" spans="1:48" x14ac:dyDescent="0.25">
      <c r="A124">
        <f>IF(Assets!A124="","",Assets!A124)</f>
      </c>
      <c r="B124">
        <f>Assets!AD124</f>
      </c>
      <c r="C124">
        <f>IF(B124="",0,INDEX(Rates!$B$2:$B$60,MATCH(B124,Rates!$A$2:$A$60,0)))</f>
      </c>
      <c r="D124">
        <f>Assets!X124</f>
      </c>
      <c r="E124">
        <f>IF(AND(D124=1,Assets!J124=1,Assets!K124=0),1,0)</f>
      </c>
      <c r="F124">
        <f>Assets!T124</f>
      </c>
      <c r="G124">
        <f>Assets!AF124+Assets!L124</f>
      </c>
      <c r="H124">
        <f>Assets!M124</f>
      </c>
      <c r="I124" s="2">
        <f>IF($B124="",0,IF($D124=1,IF(1&lt;=$C124,MIN($G124+$H124*INDEX(Rates!$C$2:$AP$60,MATCH($B124,Rates!$A$2:$A$60,0),1),Assets!$Z124),MIN($G124+$H124*INDEX(Rates!$C$2:$AP$60,MATCH($B124,Rates!$A$2:$A$60,0),1),Assets!$Z124)),$G124+$H124*INDEX(Rates!$C$2:$AP$60,MATCH($B124,Rates!$A$2:$A$60,0),1)))</f>
      </c>
      <c r="J124" s="2">
        <f>IF($B124="",0,IF($D124=1,IF(2&lt;=$C124,MIN(IF($E124=1,$F124-$I124,$H124)*INDEX(Rates!$C$2:$AP$60,MATCH($B124,Rates!$A$2:$A$60,0),2),Limits!$B$7*Assets!$S124),MIN(Limits!$B$9*Assets!$S124,MAX(0,$F124-SUM($I124:I124)))),IF($E124=1,$F124-$I124,$H124)*INDEX(Rates!$C$2:$AP$60,MATCH($B124,Rates!$A$2:$A$60,0),2)))</f>
      </c>
      <c r="K124" s="2">
        <f>IF($B124="",0,IF($D124=1,IF(3&lt;=$C124,MIN(IF($E124=1,$F124-$I124,$H124)*INDEX(Rates!$C$2:$AP$60,MATCH($B124,Rates!$A$2:$A$60,0),3),Limits!$B$8*Assets!$S124),MIN(Limits!$B$9*Assets!$S124,MAX(0,$F124-SUM($I124:J124)))),IF($E124=1,$F124-$I124,$H124)*INDEX(Rates!$C$2:$AP$60,MATCH($B124,Rates!$A$2:$A$60,0),3)))</f>
      </c>
      <c r="L124" s="2">
        <f>IF($B124="",0,IF($D124=1,IF(4&lt;=$C124,MIN(IF($E124=1,$F124-$I124,$H124)*INDEX(Rates!$C$2:$AP$60,MATCH($B124,Rates!$A$2:$A$60,0),4),Limits!$B$9*Assets!$S124),MIN(Limits!$B$9*Assets!$S124,MAX(0,$F124-SUM($I124:K124)))),IF($E124=1,$F124-$I124,$H124)*INDEX(Rates!$C$2:$AP$60,MATCH($B124,Rates!$A$2:$A$60,0),4)))</f>
      </c>
      <c r="M124" s="2">
        <f>IF($B124="",0,IF($D124=1,IF(5&lt;=$C124,MIN(IF($E124=1,$F124-$I124,$H124)*INDEX(Rates!$C$2:$AP$60,MATCH($B124,Rates!$A$2:$A$60,0),5),Limits!$B$9*Assets!$S124),MIN(Limits!$B$9*Assets!$S124,MAX(0,$F124-SUM($I124:L124)))),IF($E124=1,$F124-$I124,$H124)*INDEX(Rates!$C$2:$AP$60,MATCH($B124,Rates!$A$2:$A$60,0),5)))</f>
      </c>
      <c r="N124" s="2">
        <f>IF($B124="",0,IF($D124=1,IF(6&lt;=$C124,MIN(IF($E124=1,$F124-$I124,$H124)*INDEX(Rates!$C$2:$AP$60,MATCH($B124,Rates!$A$2:$A$60,0),6),Limits!$B$9*Assets!$S124),MIN(Limits!$B$9*Assets!$S124,MAX(0,$F124-SUM($I124:M124)))),IF($E124=1,$F124-$I124,$H124)*INDEX(Rates!$C$2:$AP$60,MATCH($B124,Rates!$A$2:$A$60,0),6)))</f>
      </c>
      <c r="O124" s="2">
        <f>IF($B124="",0,IF($D124=1,IF(7&lt;=$C124,MIN(IF($E124=1,$F124-$I124,$H124)*INDEX(Rates!$C$2:$AP$60,MATCH($B124,Rates!$A$2:$A$60,0),7),Limits!$B$9*Assets!$S124),MIN(Limits!$B$9*Assets!$S124,MAX(0,$F124-SUM($I124:N124)))),IF($E124=1,$F124-$I124,$H124)*INDEX(Rates!$C$2:$AP$60,MATCH($B124,Rates!$A$2:$A$60,0),7)))</f>
      </c>
      <c r="P124" s="2">
        <f>IF($B124="",0,IF($D124=1,IF(8&lt;=$C124,MIN(IF($E124=1,$F124-$I124,$H124)*INDEX(Rates!$C$2:$AP$60,MATCH($B124,Rates!$A$2:$A$60,0),8),Limits!$B$9*Assets!$S124),MIN(Limits!$B$9*Assets!$S124,MAX(0,$F124-SUM($I124:O124)))),IF($E124=1,$F124-$I124,$H124)*INDEX(Rates!$C$2:$AP$60,MATCH($B124,Rates!$A$2:$A$60,0),8)))</f>
      </c>
      <c r="Q124" s="2">
        <f>IF($B124="",0,IF($D124=1,IF(9&lt;=$C124,MIN(IF($E124=1,$F124-$I124,$H124)*INDEX(Rates!$C$2:$AP$60,MATCH($B124,Rates!$A$2:$A$60,0),9),Limits!$B$9*Assets!$S124),MIN(Limits!$B$9*Assets!$S124,MAX(0,$F124-SUM($I124:P124)))),IF($E124=1,$F124-$I124,$H124)*INDEX(Rates!$C$2:$AP$60,MATCH($B124,Rates!$A$2:$A$60,0),9)))</f>
      </c>
      <c r="R124" s="2">
        <f>IF($B124="",0,IF($D124=1,IF(10&lt;=$C124,MIN(IF($E124=1,$F124-$I124,$H124)*INDEX(Rates!$C$2:$AP$60,MATCH($B124,Rates!$A$2:$A$60,0),10),Limits!$B$9*Assets!$S124),MIN(Limits!$B$9*Assets!$S124,MAX(0,$F124-SUM($I124:Q124)))),IF($E124=1,$F124-$I124,$H124)*INDEX(Rates!$C$2:$AP$60,MATCH($B124,Rates!$A$2:$A$60,0),10)))</f>
      </c>
      <c r="S124" s="2">
        <f>IF($B124="",0,IF($D124=1,IF(11&lt;=$C124,MIN(IF($E124=1,$F124-$I124,$H124)*INDEX(Rates!$C$2:$AP$60,MATCH($B124,Rates!$A$2:$A$60,0),11),Limits!$B$9*Assets!$S124),MIN(Limits!$B$9*Assets!$S124,MAX(0,$F124-SUM($I124:R124)))),IF($E124=1,$F124-$I124,$H124)*INDEX(Rates!$C$2:$AP$60,MATCH($B124,Rates!$A$2:$A$60,0),11)))</f>
      </c>
      <c r="T124" s="2">
        <f>IF($B124="",0,IF($D124=1,IF(12&lt;=$C124,MIN(IF($E124=1,$F124-$I124,$H124)*INDEX(Rates!$C$2:$AP$60,MATCH($B124,Rates!$A$2:$A$60,0),12),Limits!$B$9*Assets!$S124),MIN(Limits!$B$9*Assets!$S124,MAX(0,$F124-SUM($I124:S124)))),IF($E124=1,$F124-$I124,$H124)*INDEX(Rates!$C$2:$AP$60,MATCH($B124,Rates!$A$2:$A$60,0),12)))</f>
      </c>
      <c r="U124" s="2">
        <f>IF($B124="",0,IF($D124=1,IF(13&lt;=$C124,MIN(IF($E124=1,$F124-$I124,$H124)*INDEX(Rates!$C$2:$AP$60,MATCH($B124,Rates!$A$2:$A$60,0),13),Limits!$B$9*Assets!$S124),MIN(Limits!$B$9*Assets!$S124,MAX(0,$F124-SUM($I124:T124)))),IF($E124=1,$F124-$I124,$H124)*INDEX(Rates!$C$2:$AP$60,MATCH($B124,Rates!$A$2:$A$60,0),13)))</f>
      </c>
      <c r="V124" s="2">
        <f>IF($B124="",0,IF($D124=1,IF(14&lt;=$C124,MIN(IF($E124=1,$F124-$I124,$H124)*INDEX(Rates!$C$2:$AP$60,MATCH($B124,Rates!$A$2:$A$60,0),14),Limits!$B$9*Assets!$S124),MIN(Limits!$B$9*Assets!$S124,MAX(0,$F124-SUM($I124:U124)))),IF($E124=1,$F124-$I124,$H124)*INDEX(Rates!$C$2:$AP$60,MATCH($B124,Rates!$A$2:$A$60,0),14)))</f>
      </c>
      <c r="W124" s="2">
        <f>IF($B124="",0,IF($D124=1,IF(15&lt;=$C124,MIN(IF($E124=1,$F124-$I124,$H124)*INDEX(Rates!$C$2:$AP$60,MATCH($B124,Rates!$A$2:$A$60,0),15),Limits!$B$9*Assets!$S124),MIN(Limits!$B$9*Assets!$S124,MAX(0,$F124-SUM($I124:V124)))),IF($E124=1,$F124-$I124,$H124)*INDEX(Rates!$C$2:$AP$60,MATCH($B124,Rates!$A$2:$A$60,0),15)))</f>
      </c>
      <c r="X124" s="2">
        <f>IF($B124="",0,IF($D124=1,IF(16&lt;=$C124,MIN(IF($E124=1,$F124-$I124,$H124)*INDEX(Rates!$C$2:$AP$60,MATCH($B124,Rates!$A$2:$A$60,0),16),Limits!$B$9*Assets!$S124),MIN(Limits!$B$9*Assets!$S124,MAX(0,$F124-SUM($I124:W124)))),IF($E124=1,$F124-$I124,$H124)*INDEX(Rates!$C$2:$AP$60,MATCH($B124,Rates!$A$2:$A$60,0),16)))</f>
      </c>
      <c r="Y124" s="2">
        <f>IF($B124="",0,IF($D124=1,IF(17&lt;=$C124,MIN(IF($E124=1,$F124-$I124,$H124)*INDEX(Rates!$C$2:$AP$60,MATCH($B124,Rates!$A$2:$A$60,0),17),Limits!$B$9*Assets!$S124),MIN(Limits!$B$9*Assets!$S124,MAX(0,$F124-SUM($I124:X124)))),IF($E124=1,$F124-$I124,$H124)*INDEX(Rates!$C$2:$AP$60,MATCH($B124,Rates!$A$2:$A$60,0),17)))</f>
      </c>
      <c r="Z124" s="2">
        <f>IF($B124="",0,IF($D124=1,IF(18&lt;=$C124,MIN(IF($E124=1,$F124-$I124,$H124)*INDEX(Rates!$C$2:$AP$60,MATCH($B124,Rates!$A$2:$A$60,0),18),Limits!$B$9*Assets!$S124),MIN(Limits!$B$9*Assets!$S124,MAX(0,$F124-SUM($I124:Y124)))),IF($E124=1,$F124-$I124,$H124)*INDEX(Rates!$C$2:$AP$60,MATCH($B124,Rates!$A$2:$A$60,0),18)))</f>
      </c>
      <c r="AA124" s="2">
        <f>IF($B124="",0,IF($D124=1,IF(19&lt;=$C124,MIN(IF($E124=1,$F124-$I124,$H124)*INDEX(Rates!$C$2:$AP$60,MATCH($B124,Rates!$A$2:$A$60,0),19),Limits!$B$9*Assets!$S124),MIN(Limits!$B$9*Assets!$S124,MAX(0,$F124-SUM($I124:Z124)))),IF($E124=1,$F124-$I124,$H124)*INDEX(Rates!$C$2:$AP$60,MATCH($B124,Rates!$A$2:$A$60,0),19)))</f>
      </c>
      <c r="AB124" s="2">
        <f>IF($B124="",0,IF($D124=1,IF(20&lt;=$C124,MIN(IF($E124=1,$F124-$I124,$H124)*INDEX(Rates!$C$2:$AP$60,MATCH($B124,Rates!$A$2:$A$60,0),20),Limits!$B$9*Assets!$S124),MIN(Limits!$B$9*Assets!$S124,MAX(0,$F124-SUM($I124:AA124)))),IF($E124=1,$F124-$I124,$H124)*INDEX(Rates!$C$2:$AP$60,MATCH($B124,Rates!$A$2:$A$60,0),20)))</f>
      </c>
      <c r="AC124" s="2">
        <f>IF($B124="",0,IF($D124=1,IF(21&lt;=$C124,MIN(IF($E124=1,$F124-$I124,$H124)*INDEX(Rates!$C$2:$AP$60,MATCH($B124,Rates!$A$2:$A$60,0),21),Limits!$B$9*Assets!$S124),MIN(Limits!$B$9*Assets!$S124,MAX(0,$F124-SUM($I124:AB124)))),IF($E124=1,$F124-$I124,$H124)*INDEX(Rates!$C$2:$AP$60,MATCH($B124,Rates!$A$2:$A$60,0),21)))</f>
      </c>
      <c r="AD124" s="2">
        <f>IF($B124="",0,IF($D124=1,IF(22&lt;=$C124,MIN(IF($E124=1,$F124-$I124,$H124)*INDEX(Rates!$C$2:$AP$60,MATCH($B124,Rates!$A$2:$A$60,0),22),Limits!$B$9*Assets!$S124),MIN(Limits!$B$9*Assets!$S124,MAX(0,$F124-SUM($I124:AC124)))),IF($E124=1,$F124-$I124,$H124)*INDEX(Rates!$C$2:$AP$60,MATCH($B124,Rates!$A$2:$A$60,0),22)))</f>
      </c>
      <c r="AE124" s="2">
        <f>IF($B124="",0,IF($D124=1,IF(23&lt;=$C124,MIN(IF($E124=1,$F124-$I124,$H124)*INDEX(Rates!$C$2:$AP$60,MATCH($B124,Rates!$A$2:$A$60,0),23),Limits!$B$9*Assets!$S124),MIN(Limits!$B$9*Assets!$S124,MAX(0,$F124-SUM($I124:AD124)))),IF($E124=1,$F124-$I124,$H124)*INDEX(Rates!$C$2:$AP$60,MATCH($B124,Rates!$A$2:$A$60,0),23)))</f>
      </c>
      <c r="AF124" s="2">
        <f>IF($B124="",0,IF($D124=1,IF(24&lt;=$C124,MIN(IF($E124=1,$F124-$I124,$H124)*INDEX(Rates!$C$2:$AP$60,MATCH($B124,Rates!$A$2:$A$60,0),24),Limits!$B$9*Assets!$S124),MIN(Limits!$B$9*Assets!$S124,MAX(0,$F124-SUM($I124:AE124)))),IF($E124=1,$F124-$I124,$H124)*INDEX(Rates!$C$2:$AP$60,MATCH($B124,Rates!$A$2:$A$60,0),24)))</f>
      </c>
      <c r="AG124" s="2">
        <f>IF($B124="",0,IF($D124=1,IF(25&lt;=$C124,MIN(IF($E124=1,$F124-$I124,$H124)*INDEX(Rates!$C$2:$AP$60,MATCH($B124,Rates!$A$2:$A$60,0),25),Limits!$B$9*Assets!$S124),MIN(Limits!$B$9*Assets!$S124,MAX(0,$F124-SUM($I124:AF124)))),IF($E124=1,$F124-$I124,$H124)*INDEX(Rates!$C$2:$AP$60,MATCH($B124,Rates!$A$2:$A$60,0),25)))</f>
      </c>
      <c r="AH124" s="2">
        <f>IF($B124="",0,IF($D124=1,IF(26&lt;=$C124,MIN(IF($E124=1,$F124-$I124,$H124)*INDEX(Rates!$C$2:$AP$60,MATCH($B124,Rates!$A$2:$A$60,0),26),Limits!$B$9*Assets!$S124),MIN(Limits!$B$9*Assets!$S124,MAX(0,$F124-SUM($I124:AG124)))),IF($E124=1,$F124-$I124,$H124)*INDEX(Rates!$C$2:$AP$60,MATCH($B124,Rates!$A$2:$A$60,0),26)))</f>
      </c>
      <c r="AI124" s="2">
        <f>IF($B124="",0,IF($D124=1,IF(27&lt;=$C124,MIN(IF($E124=1,$F124-$I124,$H124)*INDEX(Rates!$C$2:$AP$60,MATCH($B124,Rates!$A$2:$A$60,0),27),Limits!$B$9*Assets!$S124),MIN(Limits!$B$9*Assets!$S124,MAX(0,$F124-SUM($I124:AH124)))),IF($E124=1,$F124-$I124,$H124)*INDEX(Rates!$C$2:$AP$60,MATCH($B124,Rates!$A$2:$A$60,0),27)))</f>
      </c>
      <c r="AJ124" s="2">
        <f>IF($B124="",0,IF($D124=1,IF(28&lt;=$C124,MIN(IF($E124=1,$F124-$I124,$H124)*INDEX(Rates!$C$2:$AP$60,MATCH($B124,Rates!$A$2:$A$60,0),28),Limits!$B$9*Assets!$S124),MIN(Limits!$B$9*Assets!$S124,MAX(0,$F124-SUM($I124:AI124)))),IF($E124=1,$F124-$I124,$H124)*INDEX(Rates!$C$2:$AP$60,MATCH($B124,Rates!$A$2:$A$60,0),28)))</f>
      </c>
      <c r="AK124" s="2">
        <f>IF($B124="",0,IF($D124=1,IF(29&lt;=$C124,MIN(IF($E124=1,$F124-$I124,$H124)*INDEX(Rates!$C$2:$AP$60,MATCH($B124,Rates!$A$2:$A$60,0),29),Limits!$B$9*Assets!$S124),MIN(Limits!$B$9*Assets!$S124,MAX(0,$F124-SUM($I124:AJ124)))),IF($E124=1,$F124-$I124,$H124)*INDEX(Rates!$C$2:$AP$60,MATCH($B124,Rates!$A$2:$A$60,0),29)))</f>
      </c>
      <c r="AL124" s="2">
        <f>IF($B124="",0,IF($D124=1,IF(30&lt;=$C124,MIN(IF($E124=1,$F124-$I124,$H124)*INDEX(Rates!$C$2:$AP$60,MATCH($B124,Rates!$A$2:$A$60,0),30),Limits!$B$9*Assets!$S124),MIN(Limits!$B$9*Assets!$S124,MAX(0,$F124-SUM($I124:AK124)))),IF($E124=1,$F124-$I124,$H124)*INDEX(Rates!$C$2:$AP$60,MATCH($B124,Rates!$A$2:$A$60,0),30)))</f>
      </c>
      <c r="AM124" s="2">
        <f>IF($B124="",0,IF($D124=1,IF(31&lt;=$C124,MIN(IF($E124=1,$F124-$I124,$H124)*INDEX(Rates!$C$2:$AP$60,MATCH($B124,Rates!$A$2:$A$60,0),31),Limits!$B$9*Assets!$S124),MIN(Limits!$B$9*Assets!$S124,MAX(0,$F124-SUM($I124:AL124)))),IF($E124=1,$F124-$I124,$H124)*INDEX(Rates!$C$2:$AP$60,MATCH($B124,Rates!$A$2:$A$60,0),31)))</f>
      </c>
      <c r="AN124" s="2">
        <f>IF($B124="",0,IF($D124=1,IF(32&lt;=$C124,MIN(IF($E124=1,$F124-$I124,$H124)*INDEX(Rates!$C$2:$AP$60,MATCH($B124,Rates!$A$2:$A$60,0),32),Limits!$B$9*Assets!$S124),MIN(Limits!$B$9*Assets!$S124,MAX(0,$F124-SUM($I124:AM124)))),IF($E124=1,$F124-$I124,$H124)*INDEX(Rates!$C$2:$AP$60,MATCH($B124,Rates!$A$2:$A$60,0),32)))</f>
      </c>
      <c r="AO124" s="2">
        <f>IF($B124="",0,IF($D124=1,IF(33&lt;=$C124,MIN(IF($E124=1,$F124-$I124,$H124)*INDEX(Rates!$C$2:$AP$60,MATCH($B124,Rates!$A$2:$A$60,0),33),Limits!$B$9*Assets!$S124),MIN(Limits!$B$9*Assets!$S124,MAX(0,$F124-SUM($I124:AN124)))),IF($E124=1,$F124-$I124,$H124)*INDEX(Rates!$C$2:$AP$60,MATCH($B124,Rates!$A$2:$A$60,0),33)))</f>
      </c>
      <c r="AP124" s="2">
        <f>IF($B124="",0,IF($D124=1,IF(34&lt;=$C124,MIN(IF($E124=1,$F124-$I124,$H124)*INDEX(Rates!$C$2:$AP$60,MATCH($B124,Rates!$A$2:$A$60,0),34),Limits!$B$9*Assets!$S124),MIN(Limits!$B$9*Assets!$S124,MAX(0,$F124-SUM($I124:AO124)))),IF($E124=1,$F124-$I124,$H124)*INDEX(Rates!$C$2:$AP$60,MATCH($B124,Rates!$A$2:$A$60,0),34)))</f>
      </c>
      <c r="AQ124" s="2">
        <f>IF($B124="",0,IF($D124=1,IF(35&lt;=$C124,MIN(IF($E124=1,$F124-$I124,$H124)*INDEX(Rates!$C$2:$AP$60,MATCH($B124,Rates!$A$2:$A$60,0),35),Limits!$B$9*Assets!$S124),MIN(Limits!$B$9*Assets!$S124,MAX(0,$F124-SUM($I124:AP124)))),IF($E124=1,$F124-$I124,$H124)*INDEX(Rates!$C$2:$AP$60,MATCH($B124,Rates!$A$2:$A$60,0),35)))</f>
      </c>
      <c r="AR124" s="2">
        <f>IF($B124="",0,IF($D124=1,IF(36&lt;=$C124,MIN(IF($E124=1,$F124-$I124,$H124)*INDEX(Rates!$C$2:$AP$60,MATCH($B124,Rates!$A$2:$A$60,0),36),Limits!$B$9*Assets!$S124),MIN(Limits!$B$9*Assets!$S124,MAX(0,$F124-SUM($I124:AQ124)))),IF($E124=1,$F124-$I124,$H124)*INDEX(Rates!$C$2:$AP$60,MATCH($B124,Rates!$A$2:$A$60,0),36)))</f>
      </c>
      <c r="AS124" s="2">
        <f>IF($B124="",0,IF($D124=1,IF(37&lt;=$C124,MIN(IF($E124=1,$F124-$I124,$H124)*INDEX(Rates!$C$2:$AP$60,MATCH($B124,Rates!$A$2:$A$60,0),37),Limits!$B$9*Assets!$S124),MIN(Limits!$B$9*Assets!$S124,MAX(0,$F124-SUM($I124:AR124)))),IF($E124=1,$F124-$I124,$H124)*INDEX(Rates!$C$2:$AP$60,MATCH($B124,Rates!$A$2:$A$60,0),37)))</f>
      </c>
      <c r="AT124" s="2">
        <f>IF($B124="",0,IF($D124=1,IF(38&lt;=$C124,MIN(IF($E124=1,$F124-$I124,$H124)*INDEX(Rates!$C$2:$AP$60,MATCH($B124,Rates!$A$2:$A$60,0),38),Limits!$B$9*Assets!$S124),MIN(Limits!$B$9*Assets!$S124,MAX(0,$F124-SUM($I124:AS124)))),IF($E124=1,$F124-$I124,$H124)*INDEX(Rates!$C$2:$AP$60,MATCH($B124,Rates!$A$2:$A$60,0),38)))</f>
      </c>
      <c r="AU124" s="2">
        <f>IF($B124="",0,IF($D124=1,IF(39&lt;=$C124,MIN(IF($E124=1,$F124-$I124,$H124)*INDEX(Rates!$C$2:$AP$60,MATCH($B124,Rates!$A$2:$A$60,0),39),Limits!$B$9*Assets!$S124),MIN(Limits!$B$9*Assets!$S124,MAX(0,$F124-SUM($I124:AT124)))),IF($E124=1,$F124-$I124,$H124)*INDEX(Rates!$C$2:$AP$60,MATCH($B124,Rates!$A$2:$A$60,0),39)))</f>
      </c>
      <c r="AV124" s="2">
        <f>IF($B124="",0,IF($D124=1,IF(40&lt;=$C124,MIN(IF($E124=1,$F124-$I124,$H124)*INDEX(Rates!$C$2:$AP$60,MATCH($B124,Rates!$A$2:$A$60,0),40),Limits!$B$9*Assets!$S124),MIN(Limits!$B$9*Assets!$S124,MAX(0,$F124-SUM($I124:AU124)))),IF($E124=1,$F124-$I124,$H124)*INDEX(Rates!$C$2:$AP$60,MATCH($B124,Rates!$A$2:$A$60,0),40)))</f>
      </c>
    </row>
    <row r="125" spans="1:48" x14ac:dyDescent="0.25">
      <c r="A125">
        <f>IF(Assets!A125="","",Assets!A125)</f>
      </c>
      <c r="B125">
        <f>Assets!AD125</f>
      </c>
      <c r="C125">
        <f>IF(B125="",0,INDEX(Rates!$B$2:$B$60,MATCH(B125,Rates!$A$2:$A$60,0)))</f>
      </c>
      <c r="D125">
        <f>Assets!X125</f>
      </c>
      <c r="E125">
        <f>IF(AND(D125=1,Assets!J125=1,Assets!K125=0),1,0)</f>
      </c>
      <c r="F125">
        <f>Assets!T125</f>
      </c>
      <c r="G125">
        <f>Assets!AF125+Assets!L125</f>
      </c>
      <c r="H125">
        <f>Assets!M125</f>
      </c>
      <c r="I125" s="2">
        <f>IF($B125="",0,IF($D125=1,IF(1&lt;=$C125,MIN($G125+$H125*INDEX(Rates!$C$2:$AP$60,MATCH($B125,Rates!$A$2:$A$60,0),1),Assets!$Z125),MIN($G125+$H125*INDEX(Rates!$C$2:$AP$60,MATCH($B125,Rates!$A$2:$A$60,0),1),Assets!$Z125)),$G125+$H125*INDEX(Rates!$C$2:$AP$60,MATCH($B125,Rates!$A$2:$A$60,0),1)))</f>
      </c>
      <c r="J125" s="2">
        <f>IF($B125="",0,IF($D125=1,IF(2&lt;=$C125,MIN(IF($E125=1,$F125-$I125,$H125)*INDEX(Rates!$C$2:$AP$60,MATCH($B125,Rates!$A$2:$A$60,0),2),Limits!$B$7*Assets!$S125),MIN(Limits!$B$9*Assets!$S125,MAX(0,$F125-SUM($I125:I125)))),IF($E125=1,$F125-$I125,$H125)*INDEX(Rates!$C$2:$AP$60,MATCH($B125,Rates!$A$2:$A$60,0),2)))</f>
      </c>
      <c r="K125" s="2">
        <f>IF($B125="",0,IF($D125=1,IF(3&lt;=$C125,MIN(IF($E125=1,$F125-$I125,$H125)*INDEX(Rates!$C$2:$AP$60,MATCH($B125,Rates!$A$2:$A$60,0),3),Limits!$B$8*Assets!$S125),MIN(Limits!$B$9*Assets!$S125,MAX(0,$F125-SUM($I125:J125)))),IF($E125=1,$F125-$I125,$H125)*INDEX(Rates!$C$2:$AP$60,MATCH($B125,Rates!$A$2:$A$60,0),3)))</f>
      </c>
      <c r="L125" s="2">
        <f>IF($B125="",0,IF($D125=1,IF(4&lt;=$C125,MIN(IF($E125=1,$F125-$I125,$H125)*INDEX(Rates!$C$2:$AP$60,MATCH($B125,Rates!$A$2:$A$60,0),4),Limits!$B$9*Assets!$S125),MIN(Limits!$B$9*Assets!$S125,MAX(0,$F125-SUM($I125:K125)))),IF($E125=1,$F125-$I125,$H125)*INDEX(Rates!$C$2:$AP$60,MATCH($B125,Rates!$A$2:$A$60,0),4)))</f>
      </c>
      <c r="M125" s="2">
        <f>IF($B125="",0,IF($D125=1,IF(5&lt;=$C125,MIN(IF($E125=1,$F125-$I125,$H125)*INDEX(Rates!$C$2:$AP$60,MATCH($B125,Rates!$A$2:$A$60,0),5),Limits!$B$9*Assets!$S125),MIN(Limits!$B$9*Assets!$S125,MAX(0,$F125-SUM($I125:L125)))),IF($E125=1,$F125-$I125,$H125)*INDEX(Rates!$C$2:$AP$60,MATCH($B125,Rates!$A$2:$A$60,0),5)))</f>
      </c>
      <c r="N125" s="2">
        <f>IF($B125="",0,IF($D125=1,IF(6&lt;=$C125,MIN(IF($E125=1,$F125-$I125,$H125)*INDEX(Rates!$C$2:$AP$60,MATCH($B125,Rates!$A$2:$A$60,0),6),Limits!$B$9*Assets!$S125),MIN(Limits!$B$9*Assets!$S125,MAX(0,$F125-SUM($I125:M125)))),IF($E125=1,$F125-$I125,$H125)*INDEX(Rates!$C$2:$AP$60,MATCH($B125,Rates!$A$2:$A$60,0),6)))</f>
      </c>
      <c r="O125" s="2">
        <f>IF($B125="",0,IF($D125=1,IF(7&lt;=$C125,MIN(IF($E125=1,$F125-$I125,$H125)*INDEX(Rates!$C$2:$AP$60,MATCH($B125,Rates!$A$2:$A$60,0),7),Limits!$B$9*Assets!$S125),MIN(Limits!$B$9*Assets!$S125,MAX(0,$F125-SUM($I125:N125)))),IF($E125=1,$F125-$I125,$H125)*INDEX(Rates!$C$2:$AP$60,MATCH($B125,Rates!$A$2:$A$60,0),7)))</f>
      </c>
      <c r="P125" s="2">
        <f>IF($B125="",0,IF($D125=1,IF(8&lt;=$C125,MIN(IF($E125=1,$F125-$I125,$H125)*INDEX(Rates!$C$2:$AP$60,MATCH($B125,Rates!$A$2:$A$60,0),8),Limits!$B$9*Assets!$S125),MIN(Limits!$B$9*Assets!$S125,MAX(0,$F125-SUM($I125:O125)))),IF($E125=1,$F125-$I125,$H125)*INDEX(Rates!$C$2:$AP$60,MATCH($B125,Rates!$A$2:$A$60,0),8)))</f>
      </c>
      <c r="Q125" s="2">
        <f>IF($B125="",0,IF($D125=1,IF(9&lt;=$C125,MIN(IF($E125=1,$F125-$I125,$H125)*INDEX(Rates!$C$2:$AP$60,MATCH($B125,Rates!$A$2:$A$60,0),9),Limits!$B$9*Assets!$S125),MIN(Limits!$B$9*Assets!$S125,MAX(0,$F125-SUM($I125:P125)))),IF($E125=1,$F125-$I125,$H125)*INDEX(Rates!$C$2:$AP$60,MATCH($B125,Rates!$A$2:$A$60,0),9)))</f>
      </c>
      <c r="R125" s="2">
        <f>IF($B125="",0,IF($D125=1,IF(10&lt;=$C125,MIN(IF($E125=1,$F125-$I125,$H125)*INDEX(Rates!$C$2:$AP$60,MATCH($B125,Rates!$A$2:$A$60,0),10),Limits!$B$9*Assets!$S125),MIN(Limits!$B$9*Assets!$S125,MAX(0,$F125-SUM($I125:Q125)))),IF($E125=1,$F125-$I125,$H125)*INDEX(Rates!$C$2:$AP$60,MATCH($B125,Rates!$A$2:$A$60,0),10)))</f>
      </c>
      <c r="S125" s="2">
        <f>IF($B125="",0,IF($D125=1,IF(11&lt;=$C125,MIN(IF($E125=1,$F125-$I125,$H125)*INDEX(Rates!$C$2:$AP$60,MATCH($B125,Rates!$A$2:$A$60,0),11),Limits!$B$9*Assets!$S125),MIN(Limits!$B$9*Assets!$S125,MAX(0,$F125-SUM($I125:R125)))),IF($E125=1,$F125-$I125,$H125)*INDEX(Rates!$C$2:$AP$60,MATCH($B125,Rates!$A$2:$A$60,0),11)))</f>
      </c>
      <c r="T125" s="2">
        <f>IF($B125="",0,IF($D125=1,IF(12&lt;=$C125,MIN(IF($E125=1,$F125-$I125,$H125)*INDEX(Rates!$C$2:$AP$60,MATCH($B125,Rates!$A$2:$A$60,0),12),Limits!$B$9*Assets!$S125),MIN(Limits!$B$9*Assets!$S125,MAX(0,$F125-SUM($I125:S125)))),IF($E125=1,$F125-$I125,$H125)*INDEX(Rates!$C$2:$AP$60,MATCH($B125,Rates!$A$2:$A$60,0),12)))</f>
      </c>
      <c r="U125" s="2">
        <f>IF($B125="",0,IF($D125=1,IF(13&lt;=$C125,MIN(IF($E125=1,$F125-$I125,$H125)*INDEX(Rates!$C$2:$AP$60,MATCH($B125,Rates!$A$2:$A$60,0),13),Limits!$B$9*Assets!$S125),MIN(Limits!$B$9*Assets!$S125,MAX(0,$F125-SUM($I125:T125)))),IF($E125=1,$F125-$I125,$H125)*INDEX(Rates!$C$2:$AP$60,MATCH($B125,Rates!$A$2:$A$60,0),13)))</f>
      </c>
      <c r="V125" s="2">
        <f>IF($B125="",0,IF($D125=1,IF(14&lt;=$C125,MIN(IF($E125=1,$F125-$I125,$H125)*INDEX(Rates!$C$2:$AP$60,MATCH($B125,Rates!$A$2:$A$60,0),14),Limits!$B$9*Assets!$S125),MIN(Limits!$B$9*Assets!$S125,MAX(0,$F125-SUM($I125:U125)))),IF($E125=1,$F125-$I125,$H125)*INDEX(Rates!$C$2:$AP$60,MATCH($B125,Rates!$A$2:$A$60,0),14)))</f>
      </c>
      <c r="W125" s="2">
        <f>IF($B125="",0,IF($D125=1,IF(15&lt;=$C125,MIN(IF($E125=1,$F125-$I125,$H125)*INDEX(Rates!$C$2:$AP$60,MATCH($B125,Rates!$A$2:$A$60,0),15),Limits!$B$9*Assets!$S125),MIN(Limits!$B$9*Assets!$S125,MAX(0,$F125-SUM($I125:V125)))),IF($E125=1,$F125-$I125,$H125)*INDEX(Rates!$C$2:$AP$60,MATCH($B125,Rates!$A$2:$A$60,0),15)))</f>
      </c>
      <c r="X125" s="2">
        <f>IF($B125="",0,IF($D125=1,IF(16&lt;=$C125,MIN(IF($E125=1,$F125-$I125,$H125)*INDEX(Rates!$C$2:$AP$60,MATCH($B125,Rates!$A$2:$A$60,0),16),Limits!$B$9*Assets!$S125),MIN(Limits!$B$9*Assets!$S125,MAX(0,$F125-SUM($I125:W125)))),IF($E125=1,$F125-$I125,$H125)*INDEX(Rates!$C$2:$AP$60,MATCH($B125,Rates!$A$2:$A$60,0),16)))</f>
      </c>
      <c r="Y125" s="2">
        <f>IF($B125="",0,IF($D125=1,IF(17&lt;=$C125,MIN(IF($E125=1,$F125-$I125,$H125)*INDEX(Rates!$C$2:$AP$60,MATCH($B125,Rates!$A$2:$A$60,0),17),Limits!$B$9*Assets!$S125),MIN(Limits!$B$9*Assets!$S125,MAX(0,$F125-SUM($I125:X125)))),IF($E125=1,$F125-$I125,$H125)*INDEX(Rates!$C$2:$AP$60,MATCH($B125,Rates!$A$2:$A$60,0),17)))</f>
      </c>
      <c r="Z125" s="2">
        <f>IF($B125="",0,IF($D125=1,IF(18&lt;=$C125,MIN(IF($E125=1,$F125-$I125,$H125)*INDEX(Rates!$C$2:$AP$60,MATCH($B125,Rates!$A$2:$A$60,0),18),Limits!$B$9*Assets!$S125),MIN(Limits!$B$9*Assets!$S125,MAX(0,$F125-SUM($I125:Y125)))),IF($E125=1,$F125-$I125,$H125)*INDEX(Rates!$C$2:$AP$60,MATCH($B125,Rates!$A$2:$A$60,0),18)))</f>
      </c>
      <c r="AA125" s="2">
        <f>IF($B125="",0,IF($D125=1,IF(19&lt;=$C125,MIN(IF($E125=1,$F125-$I125,$H125)*INDEX(Rates!$C$2:$AP$60,MATCH($B125,Rates!$A$2:$A$60,0),19),Limits!$B$9*Assets!$S125),MIN(Limits!$B$9*Assets!$S125,MAX(0,$F125-SUM($I125:Z125)))),IF($E125=1,$F125-$I125,$H125)*INDEX(Rates!$C$2:$AP$60,MATCH($B125,Rates!$A$2:$A$60,0),19)))</f>
      </c>
      <c r="AB125" s="2">
        <f>IF($B125="",0,IF($D125=1,IF(20&lt;=$C125,MIN(IF($E125=1,$F125-$I125,$H125)*INDEX(Rates!$C$2:$AP$60,MATCH($B125,Rates!$A$2:$A$60,0),20),Limits!$B$9*Assets!$S125),MIN(Limits!$B$9*Assets!$S125,MAX(0,$F125-SUM($I125:AA125)))),IF($E125=1,$F125-$I125,$H125)*INDEX(Rates!$C$2:$AP$60,MATCH($B125,Rates!$A$2:$A$60,0),20)))</f>
      </c>
      <c r="AC125" s="2">
        <f>IF($B125="",0,IF($D125=1,IF(21&lt;=$C125,MIN(IF($E125=1,$F125-$I125,$H125)*INDEX(Rates!$C$2:$AP$60,MATCH($B125,Rates!$A$2:$A$60,0),21),Limits!$B$9*Assets!$S125),MIN(Limits!$B$9*Assets!$S125,MAX(0,$F125-SUM($I125:AB125)))),IF($E125=1,$F125-$I125,$H125)*INDEX(Rates!$C$2:$AP$60,MATCH($B125,Rates!$A$2:$A$60,0),21)))</f>
      </c>
      <c r="AD125" s="2">
        <f>IF($B125="",0,IF($D125=1,IF(22&lt;=$C125,MIN(IF($E125=1,$F125-$I125,$H125)*INDEX(Rates!$C$2:$AP$60,MATCH($B125,Rates!$A$2:$A$60,0),22),Limits!$B$9*Assets!$S125),MIN(Limits!$B$9*Assets!$S125,MAX(0,$F125-SUM($I125:AC125)))),IF($E125=1,$F125-$I125,$H125)*INDEX(Rates!$C$2:$AP$60,MATCH($B125,Rates!$A$2:$A$60,0),22)))</f>
      </c>
      <c r="AE125" s="2">
        <f>IF($B125="",0,IF($D125=1,IF(23&lt;=$C125,MIN(IF($E125=1,$F125-$I125,$H125)*INDEX(Rates!$C$2:$AP$60,MATCH($B125,Rates!$A$2:$A$60,0),23),Limits!$B$9*Assets!$S125),MIN(Limits!$B$9*Assets!$S125,MAX(0,$F125-SUM($I125:AD125)))),IF($E125=1,$F125-$I125,$H125)*INDEX(Rates!$C$2:$AP$60,MATCH($B125,Rates!$A$2:$A$60,0),23)))</f>
      </c>
      <c r="AF125" s="2">
        <f>IF($B125="",0,IF($D125=1,IF(24&lt;=$C125,MIN(IF($E125=1,$F125-$I125,$H125)*INDEX(Rates!$C$2:$AP$60,MATCH($B125,Rates!$A$2:$A$60,0),24),Limits!$B$9*Assets!$S125),MIN(Limits!$B$9*Assets!$S125,MAX(0,$F125-SUM($I125:AE125)))),IF($E125=1,$F125-$I125,$H125)*INDEX(Rates!$C$2:$AP$60,MATCH($B125,Rates!$A$2:$A$60,0),24)))</f>
      </c>
      <c r="AG125" s="2">
        <f>IF($B125="",0,IF($D125=1,IF(25&lt;=$C125,MIN(IF($E125=1,$F125-$I125,$H125)*INDEX(Rates!$C$2:$AP$60,MATCH($B125,Rates!$A$2:$A$60,0),25),Limits!$B$9*Assets!$S125),MIN(Limits!$B$9*Assets!$S125,MAX(0,$F125-SUM($I125:AF125)))),IF($E125=1,$F125-$I125,$H125)*INDEX(Rates!$C$2:$AP$60,MATCH($B125,Rates!$A$2:$A$60,0),25)))</f>
      </c>
      <c r="AH125" s="2">
        <f>IF($B125="",0,IF($D125=1,IF(26&lt;=$C125,MIN(IF($E125=1,$F125-$I125,$H125)*INDEX(Rates!$C$2:$AP$60,MATCH($B125,Rates!$A$2:$A$60,0),26),Limits!$B$9*Assets!$S125),MIN(Limits!$B$9*Assets!$S125,MAX(0,$F125-SUM($I125:AG125)))),IF($E125=1,$F125-$I125,$H125)*INDEX(Rates!$C$2:$AP$60,MATCH($B125,Rates!$A$2:$A$60,0),26)))</f>
      </c>
      <c r="AI125" s="2">
        <f>IF($B125="",0,IF($D125=1,IF(27&lt;=$C125,MIN(IF($E125=1,$F125-$I125,$H125)*INDEX(Rates!$C$2:$AP$60,MATCH($B125,Rates!$A$2:$A$60,0),27),Limits!$B$9*Assets!$S125),MIN(Limits!$B$9*Assets!$S125,MAX(0,$F125-SUM($I125:AH125)))),IF($E125=1,$F125-$I125,$H125)*INDEX(Rates!$C$2:$AP$60,MATCH($B125,Rates!$A$2:$A$60,0),27)))</f>
      </c>
      <c r="AJ125" s="2">
        <f>IF($B125="",0,IF($D125=1,IF(28&lt;=$C125,MIN(IF($E125=1,$F125-$I125,$H125)*INDEX(Rates!$C$2:$AP$60,MATCH($B125,Rates!$A$2:$A$60,0),28),Limits!$B$9*Assets!$S125),MIN(Limits!$B$9*Assets!$S125,MAX(0,$F125-SUM($I125:AI125)))),IF($E125=1,$F125-$I125,$H125)*INDEX(Rates!$C$2:$AP$60,MATCH($B125,Rates!$A$2:$A$60,0),28)))</f>
      </c>
      <c r="AK125" s="2">
        <f>IF($B125="",0,IF($D125=1,IF(29&lt;=$C125,MIN(IF($E125=1,$F125-$I125,$H125)*INDEX(Rates!$C$2:$AP$60,MATCH($B125,Rates!$A$2:$A$60,0),29),Limits!$B$9*Assets!$S125),MIN(Limits!$B$9*Assets!$S125,MAX(0,$F125-SUM($I125:AJ125)))),IF($E125=1,$F125-$I125,$H125)*INDEX(Rates!$C$2:$AP$60,MATCH($B125,Rates!$A$2:$A$60,0),29)))</f>
      </c>
      <c r="AL125" s="2">
        <f>IF($B125="",0,IF($D125=1,IF(30&lt;=$C125,MIN(IF($E125=1,$F125-$I125,$H125)*INDEX(Rates!$C$2:$AP$60,MATCH($B125,Rates!$A$2:$A$60,0),30),Limits!$B$9*Assets!$S125),MIN(Limits!$B$9*Assets!$S125,MAX(0,$F125-SUM($I125:AK125)))),IF($E125=1,$F125-$I125,$H125)*INDEX(Rates!$C$2:$AP$60,MATCH($B125,Rates!$A$2:$A$60,0),30)))</f>
      </c>
      <c r="AM125" s="2">
        <f>IF($B125="",0,IF($D125=1,IF(31&lt;=$C125,MIN(IF($E125=1,$F125-$I125,$H125)*INDEX(Rates!$C$2:$AP$60,MATCH($B125,Rates!$A$2:$A$60,0),31),Limits!$B$9*Assets!$S125),MIN(Limits!$B$9*Assets!$S125,MAX(0,$F125-SUM($I125:AL125)))),IF($E125=1,$F125-$I125,$H125)*INDEX(Rates!$C$2:$AP$60,MATCH($B125,Rates!$A$2:$A$60,0),31)))</f>
      </c>
      <c r="AN125" s="2">
        <f>IF($B125="",0,IF($D125=1,IF(32&lt;=$C125,MIN(IF($E125=1,$F125-$I125,$H125)*INDEX(Rates!$C$2:$AP$60,MATCH($B125,Rates!$A$2:$A$60,0),32),Limits!$B$9*Assets!$S125),MIN(Limits!$B$9*Assets!$S125,MAX(0,$F125-SUM($I125:AM125)))),IF($E125=1,$F125-$I125,$H125)*INDEX(Rates!$C$2:$AP$60,MATCH($B125,Rates!$A$2:$A$60,0),32)))</f>
      </c>
      <c r="AO125" s="2">
        <f>IF($B125="",0,IF($D125=1,IF(33&lt;=$C125,MIN(IF($E125=1,$F125-$I125,$H125)*INDEX(Rates!$C$2:$AP$60,MATCH($B125,Rates!$A$2:$A$60,0),33),Limits!$B$9*Assets!$S125),MIN(Limits!$B$9*Assets!$S125,MAX(0,$F125-SUM($I125:AN125)))),IF($E125=1,$F125-$I125,$H125)*INDEX(Rates!$C$2:$AP$60,MATCH($B125,Rates!$A$2:$A$60,0),33)))</f>
      </c>
      <c r="AP125" s="2">
        <f>IF($B125="",0,IF($D125=1,IF(34&lt;=$C125,MIN(IF($E125=1,$F125-$I125,$H125)*INDEX(Rates!$C$2:$AP$60,MATCH($B125,Rates!$A$2:$A$60,0),34),Limits!$B$9*Assets!$S125),MIN(Limits!$B$9*Assets!$S125,MAX(0,$F125-SUM($I125:AO125)))),IF($E125=1,$F125-$I125,$H125)*INDEX(Rates!$C$2:$AP$60,MATCH($B125,Rates!$A$2:$A$60,0),34)))</f>
      </c>
      <c r="AQ125" s="2">
        <f>IF($B125="",0,IF($D125=1,IF(35&lt;=$C125,MIN(IF($E125=1,$F125-$I125,$H125)*INDEX(Rates!$C$2:$AP$60,MATCH($B125,Rates!$A$2:$A$60,0),35),Limits!$B$9*Assets!$S125),MIN(Limits!$B$9*Assets!$S125,MAX(0,$F125-SUM($I125:AP125)))),IF($E125=1,$F125-$I125,$H125)*INDEX(Rates!$C$2:$AP$60,MATCH($B125,Rates!$A$2:$A$60,0),35)))</f>
      </c>
      <c r="AR125" s="2">
        <f>IF($B125="",0,IF($D125=1,IF(36&lt;=$C125,MIN(IF($E125=1,$F125-$I125,$H125)*INDEX(Rates!$C$2:$AP$60,MATCH($B125,Rates!$A$2:$A$60,0),36),Limits!$B$9*Assets!$S125),MIN(Limits!$B$9*Assets!$S125,MAX(0,$F125-SUM($I125:AQ125)))),IF($E125=1,$F125-$I125,$H125)*INDEX(Rates!$C$2:$AP$60,MATCH($B125,Rates!$A$2:$A$60,0),36)))</f>
      </c>
      <c r="AS125" s="2">
        <f>IF($B125="",0,IF($D125=1,IF(37&lt;=$C125,MIN(IF($E125=1,$F125-$I125,$H125)*INDEX(Rates!$C$2:$AP$60,MATCH($B125,Rates!$A$2:$A$60,0),37),Limits!$B$9*Assets!$S125),MIN(Limits!$B$9*Assets!$S125,MAX(0,$F125-SUM($I125:AR125)))),IF($E125=1,$F125-$I125,$H125)*INDEX(Rates!$C$2:$AP$60,MATCH($B125,Rates!$A$2:$A$60,0),37)))</f>
      </c>
      <c r="AT125" s="2">
        <f>IF($B125="",0,IF($D125=1,IF(38&lt;=$C125,MIN(IF($E125=1,$F125-$I125,$H125)*INDEX(Rates!$C$2:$AP$60,MATCH($B125,Rates!$A$2:$A$60,0),38),Limits!$B$9*Assets!$S125),MIN(Limits!$B$9*Assets!$S125,MAX(0,$F125-SUM($I125:AS125)))),IF($E125=1,$F125-$I125,$H125)*INDEX(Rates!$C$2:$AP$60,MATCH($B125,Rates!$A$2:$A$60,0),38)))</f>
      </c>
      <c r="AU125" s="2">
        <f>IF($B125="",0,IF($D125=1,IF(39&lt;=$C125,MIN(IF($E125=1,$F125-$I125,$H125)*INDEX(Rates!$C$2:$AP$60,MATCH($B125,Rates!$A$2:$A$60,0),39),Limits!$B$9*Assets!$S125),MIN(Limits!$B$9*Assets!$S125,MAX(0,$F125-SUM($I125:AT125)))),IF($E125=1,$F125-$I125,$H125)*INDEX(Rates!$C$2:$AP$60,MATCH($B125,Rates!$A$2:$A$60,0),39)))</f>
      </c>
      <c r="AV125" s="2">
        <f>IF($B125="",0,IF($D125=1,IF(40&lt;=$C125,MIN(IF($E125=1,$F125-$I125,$H125)*INDEX(Rates!$C$2:$AP$60,MATCH($B125,Rates!$A$2:$A$60,0),40),Limits!$B$9*Assets!$S125),MIN(Limits!$B$9*Assets!$S125,MAX(0,$F125-SUM($I125:AU125)))),IF($E125=1,$F125-$I125,$H125)*INDEX(Rates!$C$2:$AP$60,MATCH($B125,Rates!$A$2:$A$60,0),40)))</f>
      </c>
    </row>
    <row r="126" spans="1:48" x14ac:dyDescent="0.25">
      <c r="A126">
        <f>IF(Assets!A126="","",Assets!A126)</f>
      </c>
      <c r="B126">
        <f>Assets!AD126</f>
      </c>
      <c r="C126">
        <f>IF(B126="",0,INDEX(Rates!$B$2:$B$60,MATCH(B126,Rates!$A$2:$A$60,0)))</f>
      </c>
      <c r="D126">
        <f>Assets!X126</f>
      </c>
      <c r="E126">
        <f>IF(AND(D126=1,Assets!J126=1,Assets!K126=0),1,0)</f>
      </c>
      <c r="F126">
        <f>Assets!T126</f>
      </c>
      <c r="G126">
        <f>Assets!AF126+Assets!L126</f>
      </c>
      <c r="H126">
        <f>Assets!M126</f>
      </c>
      <c r="I126" s="2">
        <f>IF($B126="",0,IF($D126=1,IF(1&lt;=$C126,MIN($G126+$H126*INDEX(Rates!$C$2:$AP$60,MATCH($B126,Rates!$A$2:$A$60,0),1),Assets!$Z126),MIN($G126+$H126*INDEX(Rates!$C$2:$AP$60,MATCH($B126,Rates!$A$2:$A$60,0),1),Assets!$Z126)),$G126+$H126*INDEX(Rates!$C$2:$AP$60,MATCH($B126,Rates!$A$2:$A$60,0),1)))</f>
      </c>
      <c r="J126" s="2">
        <f>IF($B126="",0,IF($D126=1,IF(2&lt;=$C126,MIN(IF($E126=1,$F126-$I126,$H126)*INDEX(Rates!$C$2:$AP$60,MATCH($B126,Rates!$A$2:$A$60,0),2),Limits!$B$7*Assets!$S126),MIN(Limits!$B$9*Assets!$S126,MAX(0,$F126-SUM($I126:I126)))),IF($E126=1,$F126-$I126,$H126)*INDEX(Rates!$C$2:$AP$60,MATCH($B126,Rates!$A$2:$A$60,0),2)))</f>
      </c>
      <c r="K126" s="2">
        <f>IF($B126="",0,IF($D126=1,IF(3&lt;=$C126,MIN(IF($E126=1,$F126-$I126,$H126)*INDEX(Rates!$C$2:$AP$60,MATCH($B126,Rates!$A$2:$A$60,0),3),Limits!$B$8*Assets!$S126),MIN(Limits!$B$9*Assets!$S126,MAX(0,$F126-SUM($I126:J126)))),IF($E126=1,$F126-$I126,$H126)*INDEX(Rates!$C$2:$AP$60,MATCH($B126,Rates!$A$2:$A$60,0),3)))</f>
      </c>
      <c r="L126" s="2">
        <f>IF($B126="",0,IF($D126=1,IF(4&lt;=$C126,MIN(IF($E126=1,$F126-$I126,$H126)*INDEX(Rates!$C$2:$AP$60,MATCH($B126,Rates!$A$2:$A$60,0),4),Limits!$B$9*Assets!$S126),MIN(Limits!$B$9*Assets!$S126,MAX(0,$F126-SUM($I126:K126)))),IF($E126=1,$F126-$I126,$H126)*INDEX(Rates!$C$2:$AP$60,MATCH($B126,Rates!$A$2:$A$60,0),4)))</f>
      </c>
      <c r="M126" s="2">
        <f>IF($B126="",0,IF($D126=1,IF(5&lt;=$C126,MIN(IF($E126=1,$F126-$I126,$H126)*INDEX(Rates!$C$2:$AP$60,MATCH($B126,Rates!$A$2:$A$60,0),5),Limits!$B$9*Assets!$S126),MIN(Limits!$B$9*Assets!$S126,MAX(0,$F126-SUM($I126:L126)))),IF($E126=1,$F126-$I126,$H126)*INDEX(Rates!$C$2:$AP$60,MATCH($B126,Rates!$A$2:$A$60,0),5)))</f>
      </c>
      <c r="N126" s="2">
        <f>IF($B126="",0,IF($D126=1,IF(6&lt;=$C126,MIN(IF($E126=1,$F126-$I126,$H126)*INDEX(Rates!$C$2:$AP$60,MATCH($B126,Rates!$A$2:$A$60,0),6),Limits!$B$9*Assets!$S126),MIN(Limits!$B$9*Assets!$S126,MAX(0,$F126-SUM($I126:M126)))),IF($E126=1,$F126-$I126,$H126)*INDEX(Rates!$C$2:$AP$60,MATCH($B126,Rates!$A$2:$A$60,0),6)))</f>
      </c>
      <c r="O126" s="2">
        <f>IF($B126="",0,IF($D126=1,IF(7&lt;=$C126,MIN(IF($E126=1,$F126-$I126,$H126)*INDEX(Rates!$C$2:$AP$60,MATCH($B126,Rates!$A$2:$A$60,0),7),Limits!$B$9*Assets!$S126),MIN(Limits!$B$9*Assets!$S126,MAX(0,$F126-SUM($I126:N126)))),IF($E126=1,$F126-$I126,$H126)*INDEX(Rates!$C$2:$AP$60,MATCH($B126,Rates!$A$2:$A$60,0),7)))</f>
      </c>
      <c r="P126" s="2">
        <f>IF($B126="",0,IF($D126=1,IF(8&lt;=$C126,MIN(IF($E126=1,$F126-$I126,$H126)*INDEX(Rates!$C$2:$AP$60,MATCH($B126,Rates!$A$2:$A$60,0),8),Limits!$B$9*Assets!$S126),MIN(Limits!$B$9*Assets!$S126,MAX(0,$F126-SUM($I126:O126)))),IF($E126=1,$F126-$I126,$H126)*INDEX(Rates!$C$2:$AP$60,MATCH($B126,Rates!$A$2:$A$60,0),8)))</f>
      </c>
      <c r="Q126" s="2">
        <f>IF($B126="",0,IF($D126=1,IF(9&lt;=$C126,MIN(IF($E126=1,$F126-$I126,$H126)*INDEX(Rates!$C$2:$AP$60,MATCH($B126,Rates!$A$2:$A$60,0),9),Limits!$B$9*Assets!$S126),MIN(Limits!$B$9*Assets!$S126,MAX(0,$F126-SUM($I126:P126)))),IF($E126=1,$F126-$I126,$H126)*INDEX(Rates!$C$2:$AP$60,MATCH($B126,Rates!$A$2:$A$60,0),9)))</f>
      </c>
      <c r="R126" s="2">
        <f>IF($B126="",0,IF($D126=1,IF(10&lt;=$C126,MIN(IF($E126=1,$F126-$I126,$H126)*INDEX(Rates!$C$2:$AP$60,MATCH($B126,Rates!$A$2:$A$60,0),10),Limits!$B$9*Assets!$S126),MIN(Limits!$B$9*Assets!$S126,MAX(0,$F126-SUM($I126:Q126)))),IF($E126=1,$F126-$I126,$H126)*INDEX(Rates!$C$2:$AP$60,MATCH($B126,Rates!$A$2:$A$60,0),10)))</f>
      </c>
      <c r="S126" s="2">
        <f>IF($B126="",0,IF($D126=1,IF(11&lt;=$C126,MIN(IF($E126=1,$F126-$I126,$H126)*INDEX(Rates!$C$2:$AP$60,MATCH($B126,Rates!$A$2:$A$60,0),11),Limits!$B$9*Assets!$S126),MIN(Limits!$B$9*Assets!$S126,MAX(0,$F126-SUM($I126:R126)))),IF($E126=1,$F126-$I126,$H126)*INDEX(Rates!$C$2:$AP$60,MATCH($B126,Rates!$A$2:$A$60,0),11)))</f>
      </c>
      <c r="T126" s="2">
        <f>IF($B126="",0,IF($D126=1,IF(12&lt;=$C126,MIN(IF($E126=1,$F126-$I126,$H126)*INDEX(Rates!$C$2:$AP$60,MATCH($B126,Rates!$A$2:$A$60,0),12),Limits!$B$9*Assets!$S126),MIN(Limits!$B$9*Assets!$S126,MAX(0,$F126-SUM($I126:S126)))),IF($E126=1,$F126-$I126,$H126)*INDEX(Rates!$C$2:$AP$60,MATCH($B126,Rates!$A$2:$A$60,0),12)))</f>
      </c>
      <c r="U126" s="2">
        <f>IF($B126="",0,IF($D126=1,IF(13&lt;=$C126,MIN(IF($E126=1,$F126-$I126,$H126)*INDEX(Rates!$C$2:$AP$60,MATCH($B126,Rates!$A$2:$A$60,0),13),Limits!$B$9*Assets!$S126),MIN(Limits!$B$9*Assets!$S126,MAX(0,$F126-SUM($I126:T126)))),IF($E126=1,$F126-$I126,$H126)*INDEX(Rates!$C$2:$AP$60,MATCH($B126,Rates!$A$2:$A$60,0),13)))</f>
      </c>
      <c r="V126" s="2">
        <f>IF($B126="",0,IF($D126=1,IF(14&lt;=$C126,MIN(IF($E126=1,$F126-$I126,$H126)*INDEX(Rates!$C$2:$AP$60,MATCH($B126,Rates!$A$2:$A$60,0),14),Limits!$B$9*Assets!$S126),MIN(Limits!$B$9*Assets!$S126,MAX(0,$F126-SUM($I126:U126)))),IF($E126=1,$F126-$I126,$H126)*INDEX(Rates!$C$2:$AP$60,MATCH($B126,Rates!$A$2:$A$60,0),14)))</f>
      </c>
      <c r="W126" s="2">
        <f>IF($B126="",0,IF($D126=1,IF(15&lt;=$C126,MIN(IF($E126=1,$F126-$I126,$H126)*INDEX(Rates!$C$2:$AP$60,MATCH($B126,Rates!$A$2:$A$60,0),15),Limits!$B$9*Assets!$S126),MIN(Limits!$B$9*Assets!$S126,MAX(0,$F126-SUM($I126:V126)))),IF($E126=1,$F126-$I126,$H126)*INDEX(Rates!$C$2:$AP$60,MATCH($B126,Rates!$A$2:$A$60,0),15)))</f>
      </c>
      <c r="X126" s="2">
        <f>IF($B126="",0,IF($D126=1,IF(16&lt;=$C126,MIN(IF($E126=1,$F126-$I126,$H126)*INDEX(Rates!$C$2:$AP$60,MATCH($B126,Rates!$A$2:$A$60,0),16),Limits!$B$9*Assets!$S126),MIN(Limits!$B$9*Assets!$S126,MAX(0,$F126-SUM($I126:W126)))),IF($E126=1,$F126-$I126,$H126)*INDEX(Rates!$C$2:$AP$60,MATCH($B126,Rates!$A$2:$A$60,0),16)))</f>
      </c>
      <c r="Y126" s="2">
        <f>IF($B126="",0,IF($D126=1,IF(17&lt;=$C126,MIN(IF($E126=1,$F126-$I126,$H126)*INDEX(Rates!$C$2:$AP$60,MATCH($B126,Rates!$A$2:$A$60,0),17),Limits!$B$9*Assets!$S126),MIN(Limits!$B$9*Assets!$S126,MAX(0,$F126-SUM($I126:X126)))),IF($E126=1,$F126-$I126,$H126)*INDEX(Rates!$C$2:$AP$60,MATCH($B126,Rates!$A$2:$A$60,0),17)))</f>
      </c>
      <c r="Z126" s="2">
        <f>IF($B126="",0,IF($D126=1,IF(18&lt;=$C126,MIN(IF($E126=1,$F126-$I126,$H126)*INDEX(Rates!$C$2:$AP$60,MATCH($B126,Rates!$A$2:$A$60,0),18),Limits!$B$9*Assets!$S126),MIN(Limits!$B$9*Assets!$S126,MAX(0,$F126-SUM($I126:Y126)))),IF($E126=1,$F126-$I126,$H126)*INDEX(Rates!$C$2:$AP$60,MATCH($B126,Rates!$A$2:$A$60,0),18)))</f>
      </c>
      <c r="AA126" s="2">
        <f>IF($B126="",0,IF($D126=1,IF(19&lt;=$C126,MIN(IF($E126=1,$F126-$I126,$H126)*INDEX(Rates!$C$2:$AP$60,MATCH($B126,Rates!$A$2:$A$60,0),19),Limits!$B$9*Assets!$S126),MIN(Limits!$B$9*Assets!$S126,MAX(0,$F126-SUM($I126:Z126)))),IF($E126=1,$F126-$I126,$H126)*INDEX(Rates!$C$2:$AP$60,MATCH($B126,Rates!$A$2:$A$60,0),19)))</f>
      </c>
      <c r="AB126" s="2">
        <f>IF($B126="",0,IF($D126=1,IF(20&lt;=$C126,MIN(IF($E126=1,$F126-$I126,$H126)*INDEX(Rates!$C$2:$AP$60,MATCH($B126,Rates!$A$2:$A$60,0),20),Limits!$B$9*Assets!$S126),MIN(Limits!$B$9*Assets!$S126,MAX(0,$F126-SUM($I126:AA126)))),IF($E126=1,$F126-$I126,$H126)*INDEX(Rates!$C$2:$AP$60,MATCH($B126,Rates!$A$2:$A$60,0),20)))</f>
      </c>
      <c r="AC126" s="2">
        <f>IF($B126="",0,IF($D126=1,IF(21&lt;=$C126,MIN(IF($E126=1,$F126-$I126,$H126)*INDEX(Rates!$C$2:$AP$60,MATCH($B126,Rates!$A$2:$A$60,0),21),Limits!$B$9*Assets!$S126),MIN(Limits!$B$9*Assets!$S126,MAX(0,$F126-SUM($I126:AB126)))),IF($E126=1,$F126-$I126,$H126)*INDEX(Rates!$C$2:$AP$60,MATCH($B126,Rates!$A$2:$A$60,0),21)))</f>
      </c>
      <c r="AD126" s="2">
        <f>IF($B126="",0,IF($D126=1,IF(22&lt;=$C126,MIN(IF($E126=1,$F126-$I126,$H126)*INDEX(Rates!$C$2:$AP$60,MATCH($B126,Rates!$A$2:$A$60,0),22),Limits!$B$9*Assets!$S126),MIN(Limits!$B$9*Assets!$S126,MAX(0,$F126-SUM($I126:AC126)))),IF($E126=1,$F126-$I126,$H126)*INDEX(Rates!$C$2:$AP$60,MATCH($B126,Rates!$A$2:$A$60,0),22)))</f>
      </c>
      <c r="AE126" s="2">
        <f>IF($B126="",0,IF($D126=1,IF(23&lt;=$C126,MIN(IF($E126=1,$F126-$I126,$H126)*INDEX(Rates!$C$2:$AP$60,MATCH($B126,Rates!$A$2:$A$60,0),23),Limits!$B$9*Assets!$S126),MIN(Limits!$B$9*Assets!$S126,MAX(0,$F126-SUM($I126:AD126)))),IF($E126=1,$F126-$I126,$H126)*INDEX(Rates!$C$2:$AP$60,MATCH($B126,Rates!$A$2:$A$60,0),23)))</f>
      </c>
      <c r="AF126" s="2">
        <f>IF($B126="",0,IF($D126=1,IF(24&lt;=$C126,MIN(IF($E126=1,$F126-$I126,$H126)*INDEX(Rates!$C$2:$AP$60,MATCH($B126,Rates!$A$2:$A$60,0),24),Limits!$B$9*Assets!$S126),MIN(Limits!$B$9*Assets!$S126,MAX(0,$F126-SUM($I126:AE126)))),IF($E126=1,$F126-$I126,$H126)*INDEX(Rates!$C$2:$AP$60,MATCH($B126,Rates!$A$2:$A$60,0),24)))</f>
      </c>
      <c r="AG126" s="2">
        <f>IF($B126="",0,IF($D126=1,IF(25&lt;=$C126,MIN(IF($E126=1,$F126-$I126,$H126)*INDEX(Rates!$C$2:$AP$60,MATCH($B126,Rates!$A$2:$A$60,0),25),Limits!$B$9*Assets!$S126),MIN(Limits!$B$9*Assets!$S126,MAX(0,$F126-SUM($I126:AF126)))),IF($E126=1,$F126-$I126,$H126)*INDEX(Rates!$C$2:$AP$60,MATCH($B126,Rates!$A$2:$A$60,0),25)))</f>
      </c>
      <c r="AH126" s="2">
        <f>IF($B126="",0,IF($D126=1,IF(26&lt;=$C126,MIN(IF($E126=1,$F126-$I126,$H126)*INDEX(Rates!$C$2:$AP$60,MATCH($B126,Rates!$A$2:$A$60,0),26),Limits!$B$9*Assets!$S126),MIN(Limits!$B$9*Assets!$S126,MAX(0,$F126-SUM($I126:AG126)))),IF($E126=1,$F126-$I126,$H126)*INDEX(Rates!$C$2:$AP$60,MATCH($B126,Rates!$A$2:$A$60,0),26)))</f>
      </c>
      <c r="AI126" s="2">
        <f>IF($B126="",0,IF($D126=1,IF(27&lt;=$C126,MIN(IF($E126=1,$F126-$I126,$H126)*INDEX(Rates!$C$2:$AP$60,MATCH($B126,Rates!$A$2:$A$60,0),27),Limits!$B$9*Assets!$S126),MIN(Limits!$B$9*Assets!$S126,MAX(0,$F126-SUM($I126:AH126)))),IF($E126=1,$F126-$I126,$H126)*INDEX(Rates!$C$2:$AP$60,MATCH($B126,Rates!$A$2:$A$60,0),27)))</f>
      </c>
      <c r="AJ126" s="2">
        <f>IF($B126="",0,IF($D126=1,IF(28&lt;=$C126,MIN(IF($E126=1,$F126-$I126,$H126)*INDEX(Rates!$C$2:$AP$60,MATCH($B126,Rates!$A$2:$A$60,0),28),Limits!$B$9*Assets!$S126),MIN(Limits!$B$9*Assets!$S126,MAX(0,$F126-SUM($I126:AI126)))),IF($E126=1,$F126-$I126,$H126)*INDEX(Rates!$C$2:$AP$60,MATCH($B126,Rates!$A$2:$A$60,0),28)))</f>
      </c>
      <c r="AK126" s="2">
        <f>IF($B126="",0,IF($D126=1,IF(29&lt;=$C126,MIN(IF($E126=1,$F126-$I126,$H126)*INDEX(Rates!$C$2:$AP$60,MATCH($B126,Rates!$A$2:$A$60,0),29),Limits!$B$9*Assets!$S126),MIN(Limits!$B$9*Assets!$S126,MAX(0,$F126-SUM($I126:AJ126)))),IF($E126=1,$F126-$I126,$H126)*INDEX(Rates!$C$2:$AP$60,MATCH($B126,Rates!$A$2:$A$60,0),29)))</f>
      </c>
      <c r="AL126" s="2">
        <f>IF($B126="",0,IF($D126=1,IF(30&lt;=$C126,MIN(IF($E126=1,$F126-$I126,$H126)*INDEX(Rates!$C$2:$AP$60,MATCH($B126,Rates!$A$2:$A$60,0),30),Limits!$B$9*Assets!$S126),MIN(Limits!$B$9*Assets!$S126,MAX(0,$F126-SUM($I126:AK126)))),IF($E126=1,$F126-$I126,$H126)*INDEX(Rates!$C$2:$AP$60,MATCH($B126,Rates!$A$2:$A$60,0),30)))</f>
      </c>
      <c r="AM126" s="2">
        <f>IF($B126="",0,IF($D126=1,IF(31&lt;=$C126,MIN(IF($E126=1,$F126-$I126,$H126)*INDEX(Rates!$C$2:$AP$60,MATCH($B126,Rates!$A$2:$A$60,0),31),Limits!$B$9*Assets!$S126),MIN(Limits!$B$9*Assets!$S126,MAX(0,$F126-SUM($I126:AL126)))),IF($E126=1,$F126-$I126,$H126)*INDEX(Rates!$C$2:$AP$60,MATCH($B126,Rates!$A$2:$A$60,0),31)))</f>
      </c>
      <c r="AN126" s="2">
        <f>IF($B126="",0,IF($D126=1,IF(32&lt;=$C126,MIN(IF($E126=1,$F126-$I126,$H126)*INDEX(Rates!$C$2:$AP$60,MATCH($B126,Rates!$A$2:$A$60,0),32),Limits!$B$9*Assets!$S126),MIN(Limits!$B$9*Assets!$S126,MAX(0,$F126-SUM($I126:AM126)))),IF($E126=1,$F126-$I126,$H126)*INDEX(Rates!$C$2:$AP$60,MATCH($B126,Rates!$A$2:$A$60,0),32)))</f>
      </c>
      <c r="AO126" s="2">
        <f>IF($B126="",0,IF($D126=1,IF(33&lt;=$C126,MIN(IF($E126=1,$F126-$I126,$H126)*INDEX(Rates!$C$2:$AP$60,MATCH($B126,Rates!$A$2:$A$60,0),33),Limits!$B$9*Assets!$S126),MIN(Limits!$B$9*Assets!$S126,MAX(0,$F126-SUM($I126:AN126)))),IF($E126=1,$F126-$I126,$H126)*INDEX(Rates!$C$2:$AP$60,MATCH($B126,Rates!$A$2:$A$60,0),33)))</f>
      </c>
      <c r="AP126" s="2">
        <f>IF($B126="",0,IF($D126=1,IF(34&lt;=$C126,MIN(IF($E126=1,$F126-$I126,$H126)*INDEX(Rates!$C$2:$AP$60,MATCH($B126,Rates!$A$2:$A$60,0),34),Limits!$B$9*Assets!$S126),MIN(Limits!$B$9*Assets!$S126,MAX(0,$F126-SUM($I126:AO126)))),IF($E126=1,$F126-$I126,$H126)*INDEX(Rates!$C$2:$AP$60,MATCH($B126,Rates!$A$2:$A$60,0),34)))</f>
      </c>
      <c r="AQ126" s="2">
        <f>IF($B126="",0,IF($D126=1,IF(35&lt;=$C126,MIN(IF($E126=1,$F126-$I126,$H126)*INDEX(Rates!$C$2:$AP$60,MATCH($B126,Rates!$A$2:$A$60,0),35),Limits!$B$9*Assets!$S126),MIN(Limits!$B$9*Assets!$S126,MAX(0,$F126-SUM($I126:AP126)))),IF($E126=1,$F126-$I126,$H126)*INDEX(Rates!$C$2:$AP$60,MATCH($B126,Rates!$A$2:$A$60,0),35)))</f>
      </c>
      <c r="AR126" s="2">
        <f>IF($B126="",0,IF($D126=1,IF(36&lt;=$C126,MIN(IF($E126=1,$F126-$I126,$H126)*INDEX(Rates!$C$2:$AP$60,MATCH($B126,Rates!$A$2:$A$60,0),36),Limits!$B$9*Assets!$S126),MIN(Limits!$B$9*Assets!$S126,MAX(0,$F126-SUM($I126:AQ126)))),IF($E126=1,$F126-$I126,$H126)*INDEX(Rates!$C$2:$AP$60,MATCH($B126,Rates!$A$2:$A$60,0),36)))</f>
      </c>
      <c r="AS126" s="2">
        <f>IF($B126="",0,IF($D126=1,IF(37&lt;=$C126,MIN(IF($E126=1,$F126-$I126,$H126)*INDEX(Rates!$C$2:$AP$60,MATCH($B126,Rates!$A$2:$A$60,0),37),Limits!$B$9*Assets!$S126),MIN(Limits!$B$9*Assets!$S126,MAX(0,$F126-SUM($I126:AR126)))),IF($E126=1,$F126-$I126,$H126)*INDEX(Rates!$C$2:$AP$60,MATCH($B126,Rates!$A$2:$A$60,0),37)))</f>
      </c>
      <c r="AT126" s="2">
        <f>IF($B126="",0,IF($D126=1,IF(38&lt;=$C126,MIN(IF($E126=1,$F126-$I126,$H126)*INDEX(Rates!$C$2:$AP$60,MATCH($B126,Rates!$A$2:$A$60,0),38),Limits!$B$9*Assets!$S126),MIN(Limits!$B$9*Assets!$S126,MAX(0,$F126-SUM($I126:AS126)))),IF($E126=1,$F126-$I126,$H126)*INDEX(Rates!$C$2:$AP$60,MATCH($B126,Rates!$A$2:$A$60,0),38)))</f>
      </c>
      <c r="AU126" s="2">
        <f>IF($B126="",0,IF($D126=1,IF(39&lt;=$C126,MIN(IF($E126=1,$F126-$I126,$H126)*INDEX(Rates!$C$2:$AP$60,MATCH($B126,Rates!$A$2:$A$60,0),39),Limits!$B$9*Assets!$S126),MIN(Limits!$B$9*Assets!$S126,MAX(0,$F126-SUM($I126:AT126)))),IF($E126=1,$F126-$I126,$H126)*INDEX(Rates!$C$2:$AP$60,MATCH($B126,Rates!$A$2:$A$60,0),39)))</f>
      </c>
      <c r="AV126" s="2">
        <f>IF($B126="",0,IF($D126=1,IF(40&lt;=$C126,MIN(IF($E126=1,$F126-$I126,$H126)*INDEX(Rates!$C$2:$AP$60,MATCH($B126,Rates!$A$2:$A$60,0),40),Limits!$B$9*Assets!$S126),MIN(Limits!$B$9*Assets!$S126,MAX(0,$F126-SUM($I126:AU126)))),IF($E126=1,$F126-$I126,$H126)*INDEX(Rates!$C$2:$AP$60,MATCH($B126,Rates!$A$2:$A$60,0),40)))</f>
      </c>
    </row>
    <row r="127" spans="1:48" x14ac:dyDescent="0.25">
      <c r="A127">
        <f>IF(Assets!A127="","",Assets!A127)</f>
      </c>
      <c r="B127">
        <f>Assets!AD127</f>
      </c>
      <c r="C127">
        <f>IF(B127="",0,INDEX(Rates!$B$2:$B$60,MATCH(B127,Rates!$A$2:$A$60,0)))</f>
      </c>
      <c r="D127">
        <f>Assets!X127</f>
      </c>
      <c r="E127">
        <f>IF(AND(D127=1,Assets!J127=1,Assets!K127=0),1,0)</f>
      </c>
      <c r="F127">
        <f>Assets!T127</f>
      </c>
      <c r="G127">
        <f>Assets!AF127+Assets!L127</f>
      </c>
      <c r="H127">
        <f>Assets!M127</f>
      </c>
      <c r="I127" s="2">
        <f>IF($B127="",0,IF($D127=1,IF(1&lt;=$C127,MIN($G127+$H127*INDEX(Rates!$C$2:$AP$60,MATCH($B127,Rates!$A$2:$A$60,0),1),Assets!$Z127),MIN($G127+$H127*INDEX(Rates!$C$2:$AP$60,MATCH($B127,Rates!$A$2:$A$60,0),1),Assets!$Z127)),$G127+$H127*INDEX(Rates!$C$2:$AP$60,MATCH($B127,Rates!$A$2:$A$60,0),1)))</f>
      </c>
      <c r="J127" s="2">
        <f>IF($B127="",0,IF($D127=1,IF(2&lt;=$C127,MIN(IF($E127=1,$F127-$I127,$H127)*INDEX(Rates!$C$2:$AP$60,MATCH($B127,Rates!$A$2:$A$60,0),2),Limits!$B$7*Assets!$S127),MIN(Limits!$B$9*Assets!$S127,MAX(0,$F127-SUM($I127:I127)))),IF($E127=1,$F127-$I127,$H127)*INDEX(Rates!$C$2:$AP$60,MATCH($B127,Rates!$A$2:$A$60,0),2)))</f>
      </c>
      <c r="K127" s="2">
        <f>IF($B127="",0,IF($D127=1,IF(3&lt;=$C127,MIN(IF($E127=1,$F127-$I127,$H127)*INDEX(Rates!$C$2:$AP$60,MATCH($B127,Rates!$A$2:$A$60,0),3),Limits!$B$8*Assets!$S127),MIN(Limits!$B$9*Assets!$S127,MAX(0,$F127-SUM($I127:J127)))),IF($E127=1,$F127-$I127,$H127)*INDEX(Rates!$C$2:$AP$60,MATCH($B127,Rates!$A$2:$A$60,0),3)))</f>
      </c>
      <c r="L127" s="2">
        <f>IF($B127="",0,IF($D127=1,IF(4&lt;=$C127,MIN(IF($E127=1,$F127-$I127,$H127)*INDEX(Rates!$C$2:$AP$60,MATCH($B127,Rates!$A$2:$A$60,0),4),Limits!$B$9*Assets!$S127),MIN(Limits!$B$9*Assets!$S127,MAX(0,$F127-SUM($I127:K127)))),IF($E127=1,$F127-$I127,$H127)*INDEX(Rates!$C$2:$AP$60,MATCH($B127,Rates!$A$2:$A$60,0),4)))</f>
      </c>
      <c r="M127" s="2">
        <f>IF($B127="",0,IF($D127=1,IF(5&lt;=$C127,MIN(IF($E127=1,$F127-$I127,$H127)*INDEX(Rates!$C$2:$AP$60,MATCH($B127,Rates!$A$2:$A$60,0),5),Limits!$B$9*Assets!$S127),MIN(Limits!$B$9*Assets!$S127,MAX(0,$F127-SUM($I127:L127)))),IF($E127=1,$F127-$I127,$H127)*INDEX(Rates!$C$2:$AP$60,MATCH($B127,Rates!$A$2:$A$60,0),5)))</f>
      </c>
      <c r="N127" s="2">
        <f>IF($B127="",0,IF($D127=1,IF(6&lt;=$C127,MIN(IF($E127=1,$F127-$I127,$H127)*INDEX(Rates!$C$2:$AP$60,MATCH($B127,Rates!$A$2:$A$60,0),6),Limits!$B$9*Assets!$S127),MIN(Limits!$B$9*Assets!$S127,MAX(0,$F127-SUM($I127:M127)))),IF($E127=1,$F127-$I127,$H127)*INDEX(Rates!$C$2:$AP$60,MATCH($B127,Rates!$A$2:$A$60,0),6)))</f>
      </c>
      <c r="O127" s="2">
        <f>IF($B127="",0,IF($D127=1,IF(7&lt;=$C127,MIN(IF($E127=1,$F127-$I127,$H127)*INDEX(Rates!$C$2:$AP$60,MATCH($B127,Rates!$A$2:$A$60,0),7),Limits!$B$9*Assets!$S127),MIN(Limits!$B$9*Assets!$S127,MAX(0,$F127-SUM($I127:N127)))),IF($E127=1,$F127-$I127,$H127)*INDEX(Rates!$C$2:$AP$60,MATCH($B127,Rates!$A$2:$A$60,0),7)))</f>
      </c>
      <c r="P127" s="2">
        <f>IF($B127="",0,IF($D127=1,IF(8&lt;=$C127,MIN(IF($E127=1,$F127-$I127,$H127)*INDEX(Rates!$C$2:$AP$60,MATCH($B127,Rates!$A$2:$A$60,0),8),Limits!$B$9*Assets!$S127),MIN(Limits!$B$9*Assets!$S127,MAX(0,$F127-SUM($I127:O127)))),IF($E127=1,$F127-$I127,$H127)*INDEX(Rates!$C$2:$AP$60,MATCH($B127,Rates!$A$2:$A$60,0),8)))</f>
      </c>
      <c r="Q127" s="2">
        <f>IF($B127="",0,IF($D127=1,IF(9&lt;=$C127,MIN(IF($E127=1,$F127-$I127,$H127)*INDEX(Rates!$C$2:$AP$60,MATCH($B127,Rates!$A$2:$A$60,0),9),Limits!$B$9*Assets!$S127),MIN(Limits!$B$9*Assets!$S127,MAX(0,$F127-SUM($I127:P127)))),IF($E127=1,$F127-$I127,$H127)*INDEX(Rates!$C$2:$AP$60,MATCH($B127,Rates!$A$2:$A$60,0),9)))</f>
      </c>
      <c r="R127" s="2">
        <f>IF($B127="",0,IF($D127=1,IF(10&lt;=$C127,MIN(IF($E127=1,$F127-$I127,$H127)*INDEX(Rates!$C$2:$AP$60,MATCH($B127,Rates!$A$2:$A$60,0),10),Limits!$B$9*Assets!$S127),MIN(Limits!$B$9*Assets!$S127,MAX(0,$F127-SUM($I127:Q127)))),IF($E127=1,$F127-$I127,$H127)*INDEX(Rates!$C$2:$AP$60,MATCH($B127,Rates!$A$2:$A$60,0),10)))</f>
      </c>
      <c r="S127" s="2">
        <f>IF($B127="",0,IF($D127=1,IF(11&lt;=$C127,MIN(IF($E127=1,$F127-$I127,$H127)*INDEX(Rates!$C$2:$AP$60,MATCH($B127,Rates!$A$2:$A$60,0),11),Limits!$B$9*Assets!$S127),MIN(Limits!$B$9*Assets!$S127,MAX(0,$F127-SUM($I127:R127)))),IF($E127=1,$F127-$I127,$H127)*INDEX(Rates!$C$2:$AP$60,MATCH($B127,Rates!$A$2:$A$60,0),11)))</f>
      </c>
      <c r="T127" s="2">
        <f>IF($B127="",0,IF($D127=1,IF(12&lt;=$C127,MIN(IF($E127=1,$F127-$I127,$H127)*INDEX(Rates!$C$2:$AP$60,MATCH($B127,Rates!$A$2:$A$60,0),12),Limits!$B$9*Assets!$S127),MIN(Limits!$B$9*Assets!$S127,MAX(0,$F127-SUM($I127:S127)))),IF($E127=1,$F127-$I127,$H127)*INDEX(Rates!$C$2:$AP$60,MATCH($B127,Rates!$A$2:$A$60,0),12)))</f>
      </c>
      <c r="U127" s="2">
        <f>IF($B127="",0,IF($D127=1,IF(13&lt;=$C127,MIN(IF($E127=1,$F127-$I127,$H127)*INDEX(Rates!$C$2:$AP$60,MATCH($B127,Rates!$A$2:$A$60,0),13),Limits!$B$9*Assets!$S127),MIN(Limits!$B$9*Assets!$S127,MAX(0,$F127-SUM($I127:T127)))),IF($E127=1,$F127-$I127,$H127)*INDEX(Rates!$C$2:$AP$60,MATCH($B127,Rates!$A$2:$A$60,0),13)))</f>
      </c>
      <c r="V127" s="2">
        <f>IF($B127="",0,IF($D127=1,IF(14&lt;=$C127,MIN(IF($E127=1,$F127-$I127,$H127)*INDEX(Rates!$C$2:$AP$60,MATCH($B127,Rates!$A$2:$A$60,0),14),Limits!$B$9*Assets!$S127),MIN(Limits!$B$9*Assets!$S127,MAX(0,$F127-SUM($I127:U127)))),IF($E127=1,$F127-$I127,$H127)*INDEX(Rates!$C$2:$AP$60,MATCH($B127,Rates!$A$2:$A$60,0),14)))</f>
      </c>
      <c r="W127" s="2">
        <f>IF($B127="",0,IF($D127=1,IF(15&lt;=$C127,MIN(IF($E127=1,$F127-$I127,$H127)*INDEX(Rates!$C$2:$AP$60,MATCH($B127,Rates!$A$2:$A$60,0),15),Limits!$B$9*Assets!$S127),MIN(Limits!$B$9*Assets!$S127,MAX(0,$F127-SUM($I127:V127)))),IF($E127=1,$F127-$I127,$H127)*INDEX(Rates!$C$2:$AP$60,MATCH($B127,Rates!$A$2:$A$60,0),15)))</f>
      </c>
      <c r="X127" s="2">
        <f>IF($B127="",0,IF($D127=1,IF(16&lt;=$C127,MIN(IF($E127=1,$F127-$I127,$H127)*INDEX(Rates!$C$2:$AP$60,MATCH($B127,Rates!$A$2:$A$60,0),16),Limits!$B$9*Assets!$S127),MIN(Limits!$B$9*Assets!$S127,MAX(0,$F127-SUM($I127:W127)))),IF($E127=1,$F127-$I127,$H127)*INDEX(Rates!$C$2:$AP$60,MATCH($B127,Rates!$A$2:$A$60,0),16)))</f>
      </c>
      <c r="Y127" s="2">
        <f>IF($B127="",0,IF($D127=1,IF(17&lt;=$C127,MIN(IF($E127=1,$F127-$I127,$H127)*INDEX(Rates!$C$2:$AP$60,MATCH($B127,Rates!$A$2:$A$60,0),17),Limits!$B$9*Assets!$S127),MIN(Limits!$B$9*Assets!$S127,MAX(0,$F127-SUM($I127:X127)))),IF($E127=1,$F127-$I127,$H127)*INDEX(Rates!$C$2:$AP$60,MATCH($B127,Rates!$A$2:$A$60,0),17)))</f>
      </c>
      <c r="Z127" s="2">
        <f>IF($B127="",0,IF($D127=1,IF(18&lt;=$C127,MIN(IF($E127=1,$F127-$I127,$H127)*INDEX(Rates!$C$2:$AP$60,MATCH($B127,Rates!$A$2:$A$60,0),18),Limits!$B$9*Assets!$S127),MIN(Limits!$B$9*Assets!$S127,MAX(0,$F127-SUM($I127:Y127)))),IF($E127=1,$F127-$I127,$H127)*INDEX(Rates!$C$2:$AP$60,MATCH($B127,Rates!$A$2:$A$60,0),18)))</f>
      </c>
      <c r="AA127" s="2">
        <f>IF($B127="",0,IF($D127=1,IF(19&lt;=$C127,MIN(IF($E127=1,$F127-$I127,$H127)*INDEX(Rates!$C$2:$AP$60,MATCH($B127,Rates!$A$2:$A$60,0),19),Limits!$B$9*Assets!$S127),MIN(Limits!$B$9*Assets!$S127,MAX(0,$F127-SUM($I127:Z127)))),IF($E127=1,$F127-$I127,$H127)*INDEX(Rates!$C$2:$AP$60,MATCH($B127,Rates!$A$2:$A$60,0),19)))</f>
      </c>
      <c r="AB127" s="2">
        <f>IF($B127="",0,IF($D127=1,IF(20&lt;=$C127,MIN(IF($E127=1,$F127-$I127,$H127)*INDEX(Rates!$C$2:$AP$60,MATCH($B127,Rates!$A$2:$A$60,0),20),Limits!$B$9*Assets!$S127),MIN(Limits!$B$9*Assets!$S127,MAX(0,$F127-SUM($I127:AA127)))),IF($E127=1,$F127-$I127,$H127)*INDEX(Rates!$C$2:$AP$60,MATCH($B127,Rates!$A$2:$A$60,0),20)))</f>
      </c>
      <c r="AC127" s="2">
        <f>IF($B127="",0,IF($D127=1,IF(21&lt;=$C127,MIN(IF($E127=1,$F127-$I127,$H127)*INDEX(Rates!$C$2:$AP$60,MATCH($B127,Rates!$A$2:$A$60,0),21),Limits!$B$9*Assets!$S127),MIN(Limits!$B$9*Assets!$S127,MAX(0,$F127-SUM($I127:AB127)))),IF($E127=1,$F127-$I127,$H127)*INDEX(Rates!$C$2:$AP$60,MATCH($B127,Rates!$A$2:$A$60,0),21)))</f>
      </c>
      <c r="AD127" s="2">
        <f>IF($B127="",0,IF($D127=1,IF(22&lt;=$C127,MIN(IF($E127=1,$F127-$I127,$H127)*INDEX(Rates!$C$2:$AP$60,MATCH($B127,Rates!$A$2:$A$60,0),22),Limits!$B$9*Assets!$S127),MIN(Limits!$B$9*Assets!$S127,MAX(0,$F127-SUM($I127:AC127)))),IF($E127=1,$F127-$I127,$H127)*INDEX(Rates!$C$2:$AP$60,MATCH($B127,Rates!$A$2:$A$60,0),22)))</f>
      </c>
      <c r="AE127" s="2">
        <f>IF($B127="",0,IF($D127=1,IF(23&lt;=$C127,MIN(IF($E127=1,$F127-$I127,$H127)*INDEX(Rates!$C$2:$AP$60,MATCH($B127,Rates!$A$2:$A$60,0),23),Limits!$B$9*Assets!$S127),MIN(Limits!$B$9*Assets!$S127,MAX(0,$F127-SUM($I127:AD127)))),IF($E127=1,$F127-$I127,$H127)*INDEX(Rates!$C$2:$AP$60,MATCH($B127,Rates!$A$2:$A$60,0),23)))</f>
      </c>
      <c r="AF127" s="2">
        <f>IF($B127="",0,IF($D127=1,IF(24&lt;=$C127,MIN(IF($E127=1,$F127-$I127,$H127)*INDEX(Rates!$C$2:$AP$60,MATCH($B127,Rates!$A$2:$A$60,0),24),Limits!$B$9*Assets!$S127),MIN(Limits!$B$9*Assets!$S127,MAX(0,$F127-SUM($I127:AE127)))),IF($E127=1,$F127-$I127,$H127)*INDEX(Rates!$C$2:$AP$60,MATCH($B127,Rates!$A$2:$A$60,0),24)))</f>
      </c>
      <c r="AG127" s="2">
        <f>IF($B127="",0,IF($D127=1,IF(25&lt;=$C127,MIN(IF($E127=1,$F127-$I127,$H127)*INDEX(Rates!$C$2:$AP$60,MATCH($B127,Rates!$A$2:$A$60,0),25),Limits!$B$9*Assets!$S127),MIN(Limits!$B$9*Assets!$S127,MAX(0,$F127-SUM($I127:AF127)))),IF($E127=1,$F127-$I127,$H127)*INDEX(Rates!$C$2:$AP$60,MATCH($B127,Rates!$A$2:$A$60,0),25)))</f>
      </c>
      <c r="AH127" s="2">
        <f>IF($B127="",0,IF($D127=1,IF(26&lt;=$C127,MIN(IF($E127=1,$F127-$I127,$H127)*INDEX(Rates!$C$2:$AP$60,MATCH($B127,Rates!$A$2:$A$60,0),26),Limits!$B$9*Assets!$S127),MIN(Limits!$B$9*Assets!$S127,MAX(0,$F127-SUM($I127:AG127)))),IF($E127=1,$F127-$I127,$H127)*INDEX(Rates!$C$2:$AP$60,MATCH($B127,Rates!$A$2:$A$60,0),26)))</f>
      </c>
      <c r="AI127" s="2">
        <f>IF($B127="",0,IF($D127=1,IF(27&lt;=$C127,MIN(IF($E127=1,$F127-$I127,$H127)*INDEX(Rates!$C$2:$AP$60,MATCH($B127,Rates!$A$2:$A$60,0),27),Limits!$B$9*Assets!$S127),MIN(Limits!$B$9*Assets!$S127,MAX(0,$F127-SUM($I127:AH127)))),IF($E127=1,$F127-$I127,$H127)*INDEX(Rates!$C$2:$AP$60,MATCH($B127,Rates!$A$2:$A$60,0),27)))</f>
      </c>
      <c r="AJ127" s="2">
        <f>IF($B127="",0,IF($D127=1,IF(28&lt;=$C127,MIN(IF($E127=1,$F127-$I127,$H127)*INDEX(Rates!$C$2:$AP$60,MATCH($B127,Rates!$A$2:$A$60,0),28),Limits!$B$9*Assets!$S127),MIN(Limits!$B$9*Assets!$S127,MAX(0,$F127-SUM($I127:AI127)))),IF($E127=1,$F127-$I127,$H127)*INDEX(Rates!$C$2:$AP$60,MATCH($B127,Rates!$A$2:$A$60,0),28)))</f>
      </c>
      <c r="AK127" s="2">
        <f>IF($B127="",0,IF($D127=1,IF(29&lt;=$C127,MIN(IF($E127=1,$F127-$I127,$H127)*INDEX(Rates!$C$2:$AP$60,MATCH($B127,Rates!$A$2:$A$60,0),29),Limits!$B$9*Assets!$S127),MIN(Limits!$B$9*Assets!$S127,MAX(0,$F127-SUM($I127:AJ127)))),IF($E127=1,$F127-$I127,$H127)*INDEX(Rates!$C$2:$AP$60,MATCH($B127,Rates!$A$2:$A$60,0),29)))</f>
      </c>
      <c r="AL127" s="2">
        <f>IF($B127="",0,IF($D127=1,IF(30&lt;=$C127,MIN(IF($E127=1,$F127-$I127,$H127)*INDEX(Rates!$C$2:$AP$60,MATCH($B127,Rates!$A$2:$A$60,0),30),Limits!$B$9*Assets!$S127),MIN(Limits!$B$9*Assets!$S127,MAX(0,$F127-SUM($I127:AK127)))),IF($E127=1,$F127-$I127,$H127)*INDEX(Rates!$C$2:$AP$60,MATCH($B127,Rates!$A$2:$A$60,0),30)))</f>
      </c>
      <c r="AM127" s="2">
        <f>IF($B127="",0,IF($D127=1,IF(31&lt;=$C127,MIN(IF($E127=1,$F127-$I127,$H127)*INDEX(Rates!$C$2:$AP$60,MATCH($B127,Rates!$A$2:$A$60,0),31),Limits!$B$9*Assets!$S127),MIN(Limits!$B$9*Assets!$S127,MAX(0,$F127-SUM($I127:AL127)))),IF($E127=1,$F127-$I127,$H127)*INDEX(Rates!$C$2:$AP$60,MATCH($B127,Rates!$A$2:$A$60,0),31)))</f>
      </c>
      <c r="AN127" s="2">
        <f>IF($B127="",0,IF($D127=1,IF(32&lt;=$C127,MIN(IF($E127=1,$F127-$I127,$H127)*INDEX(Rates!$C$2:$AP$60,MATCH($B127,Rates!$A$2:$A$60,0),32),Limits!$B$9*Assets!$S127),MIN(Limits!$B$9*Assets!$S127,MAX(0,$F127-SUM($I127:AM127)))),IF($E127=1,$F127-$I127,$H127)*INDEX(Rates!$C$2:$AP$60,MATCH($B127,Rates!$A$2:$A$60,0),32)))</f>
      </c>
      <c r="AO127" s="2">
        <f>IF($B127="",0,IF($D127=1,IF(33&lt;=$C127,MIN(IF($E127=1,$F127-$I127,$H127)*INDEX(Rates!$C$2:$AP$60,MATCH($B127,Rates!$A$2:$A$60,0),33),Limits!$B$9*Assets!$S127),MIN(Limits!$B$9*Assets!$S127,MAX(0,$F127-SUM($I127:AN127)))),IF($E127=1,$F127-$I127,$H127)*INDEX(Rates!$C$2:$AP$60,MATCH($B127,Rates!$A$2:$A$60,0),33)))</f>
      </c>
      <c r="AP127" s="2">
        <f>IF($B127="",0,IF($D127=1,IF(34&lt;=$C127,MIN(IF($E127=1,$F127-$I127,$H127)*INDEX(Rates!$C$2:$AP$60,MATCH($B127,Rates!$A$2:$A$60,0),34),Limits!$B$9*Assets!$S127),MIN(Limits!$B$9*Assets!$S127,MAX(0,$F127-SUM($I127:AO127)))),IF($E127=1,$F127-$I127,$H127)*INDEX(Rates!$C$2:$AP$60,MATCH($B127,Rates!$A$2:$A$60,0),34)))</f>
      </c>
      <c r="AQ127" s="2">
        <f>IF($B127="",0,IF($D127=1,IF(35&lt;=$C127,MIN(IF($E127=1,$F127-$I127,$H127)*INDEX(Rates!$C$2:$AP$60,MATCH($B127,Rates!$A$2:$A$60,0),35),Limits!$B$9*Assets!$S127),MIN(Limits!$B$9*Assets!$S127,MAX(0,$F127-SUM($I127:AP127)))),IF($E127=1,$F127-$I127,$H127)*INDEX(Rates!$C$2:$AP$60,MATCH($B127,Rates!$A$2:$A$60,0),35)))</f>
      </c>
      <c r="AR127" s="2">
        <f>IF($B127="",0,IF($D127=1,IF(36&lt;=$C127,MIN(IF($E127=1,$F127-$I127,$H127)*INDEX(Rates!$C$2:$AP$60,MATCH($B127,Rates!$A$2:$A$60,0),36),Limits!$B$9*Assets!$S127),MIN(Limits!$B$9*Assets!$S127,MAX(0,$F127-SUM($I127:AQ127)))),IF($E127=1,$F127-$I127,$H127)*INDEX(Rates!$C$2:$AP$60,MATCH($B127,Rates!$A$2:$A$60,0),36)))</f>
      </c>
      <c r="AS127" s="2">
        <f>IF($B127="",0,IF($D127=1,IF(37&lt;=$C127,MIN(IF($E127=1,$F127-$I127,$H127)*INDEX(Rates!$C$2:$AP$60,MATCH($B127,Rates!$A$2:$A$60,0),37),Limits!$B$9*Assets!$S127),MIN(Limits!$B$9*Assets!$S127,MAX(0,$F127-SUM($I127:AR127)))),IF($E127=1,$F127-$I127,$H127)*INDEX(Rates!$C$2:$AP$60,MATCH($B127,Rates!$A$2:$A$60,0),37)))</f>
      </c>
      <c r="AT127" s="2">
        <f>IF($B127="",0,IF($D127=1,IF(38&lt;=$C127,MIN(IF($E127=1,$F127-$I127,$H127)*INDEX(Rates!$C$2:$AP$60,MATCH($B127,Rates!$A$2:$A$60,0),38),Limits!$B$9*Assets!$S127),MIN(Limits!$B$9*Assets!$S127,MAX(0,$F127-SUM($I127:AS127)))),IF($E127=1,$F127-$I127,$H127)*INDEX(Rates!$C$2:$AP$60,MATCH($B127,Rates!$A$2:$A$60,0),38)))</f>
      </c>
      <c r="AU127" s="2">
        <f>IF($B127="",0,IF($D127=1,IF(39&lt;=$C127,MIN(IF($E127=1,$F127-$I127,$H127)*INDEX(Rates!$C$2:$AP$60,MATCH($B127,Rates!$A$2:$A$60,0),39),Limits!$B$9*Assets!$S127),MIN(Limits!$B$9*Assets!$S127,MAX(0,$F127-SUM($I127:AT127)))),IF($E127=1,$F127-$I127,$H127)*INDEX(Rates!$C$2:$AP$60,MATCH($B127,Rates!$A$2:$A$60,0),39)))</f>
      </c>
      <c r="AV127" s="2">
        <f>IF($B127="",0,IF($D127=1,IF(40&lt;=$C127,MIN(IF($E127=1,$F127-$I127,$H127)*INDEX(Rates!$C$2:$AP$60,MATCH($B127,Rates!$A$2:$A$60,0),40),Limits!$B$9*Assets!$S127),MIN(Limits!$B$9*Assets!$S127,MAX(0,$F127-SUM($I127:AU127)))),IF($E127=1,$F127-$I127,$H127)*INDEX(Rates!$C$2:$AP$60,MATCH($B127,Rates!$A$2:$A$60,0),40)))</f>
      </c>
    </row>
    <row r="128" spans="1:48" x14ac:dyDescent="0.25">
      <c r="A128">
        <f>IF(Assets!A128="","",Assets!A128)</f>
      </c>
      <c r="B128">
        <f>Assets!AD128</f>
      </c>
      <c r="C128">
        <f>IF(B128="",0,INDEX(Rates!$B$2:$B$60,MATCH(B128,Rates!$A$2:$A$60,0)))</f>
      </c>
      <c r="D128">
        <f>Assets!X128</f>
      </c>
      <c r="E128">
        <f>IF(AND(D128=1,Assets!J128=1,Assets!K128=0),1,0)</f>
      </c>
      <c r="F128">
        <f>Assets!T128</f>
      </c>
      <c r="G128">
        <f>Assets!AF128+Assets!L128</f>
      </c>
      <c r="H128">
        <f>Assets!M128</f>
      </c>
      <c r="I128" s="2">
        <f>IF($B128="",0,IF($D128=1,IF(1&lt;=$C128,MIN($G128+$H128*INDEX(Rates!$C$2:$AP$60,MATCH($B128,Rates!$A$2:$A$60,0),1),Assets!$Z128),MIN($G128+$H128*INDEX(Rates!$C$2:$AP$60,MATCH($B128,Rates!$A$2:$A$60,0),1),Assets!$Z128)),$G128+$H128*INDEX(Rates!$C$2:$AP$60,MATCH($B128,Rates!$A$2:$A$60,0),1)))</f>
      </c>
      <c r="J128" s="2">
        <f>IF($B128="",0,IF($D128=1,IF(2&lt;=$C128,MIN(IF($E128=1,$F128-$I128,$H128)*INDEX(Rates!$C$2:$AP$60,MATCH($B128,Rates!$A$2:$A$60,0),2),Limits!$B$7*Assets!$S128),MIN(Limits!$B$9*Assets!$S128,MAX(0,$F128-SUM($I128:I128)))),IF($E128=1,$F128-$I128,$H128)*INDEX(Rates!$C$2:$AP$60,MATCH($B128,Rates!$A$2:$A$60,0),2)))</f>
      </c>
      <c r="K128" s="2">
        <f>IF($B128="",0,IF($D128=1,IF(3&lt;=$C128,MIN(IF($E128=1,$F128-$I128,$H128)*INDEX(Rates!$C$2:$AP$60,MATCH($B128,Rates!$A$2:$A$60,0),3),Limits!$B$8*Assets!$S128),MIN(Limits!$B$9*Assets!$S128,MAX(0,$F128-SUM($I128:J128)))),IF($E128=1,$F128-$I128,$H128)*INDEX(Rates!$C$2:$AP$60,MATCH($B128,Rates!$A$2:$A$60,0),3)))</f>
      </c>
      <c r="L128" s="2">
        <f>IF($B128="",0,IF($D128=1,IF(4&lt;=$C128,MIN(IF($E128=1,$F128-$I128,$H128)*INDEX(Rates!$C$2:$AP$60,MATCH($B128,Rates!$A$2:$A$60,0),4),Limits!$B$9*Assets!$S128),MIN(Limits!$B$9*Assets!$S128,MAX(0,$F128-SUM($I128:K128)))),IF($E128=1,$F128-$I128,$H128)*INDEX(Rates!$C$2:$AP$60,MATCH($B128,Rates!$A$2:$A$60,0),4)))</f>
      </c>
      <c r="M128" s="2">
        <f>IF($B128="",0,IF($D128=1,IF(5&lt;=$C128,MIN(IF($E128=1,$F128-$I128,$H128)*INDEX(Rates!$C$2:$AP$60,MATCH($B128,Rates!$A$2:$A$60,0),5),Limits!$B$9*Assets!$S128),MIN(Limits!$B$9*Assets!$S128,MAX(0,$F128-SUM($I128:L128)))),IF($E128=1,$F128-$I128,$H128)*INDEX(Rates!$C$2:$AP$60,MATCH($B128,Rates!$A$2:$A$60,0),5)))</f>
      </c>
      <c r="N128" s="2">
        <f>IF($B128="",0,IF($D128=1,IF(6&lt;=$C128,MIN(IF($E128=1,$F128-$I128,$H128)*INDEX(Rates!$C$2:$AP$60,MATCH($B128,Rates!$A$2:$A$60,0),6),Limits!$B$9*Assets!$S128),MIN(Limits!$B$9*Assets!$S128,MAX(0,$F128-SUM($I128:M128)))),IF($E128=1,$F128-$I128,$H128)*INDEX(Rates!$C$2:$AP$60,MATCH($B128,Rates!$A$2:$A$60,0),6)))</f>
      </c>
      <c r="O128" s="2">
        <f>IF($B128="",0,IF($D128=1,IF(7&lt;=$C128,MIN(IF($E128=1,$F128-$I128,$H128)*INDEX(Rates!$C$2:$AP$60,MATCH($B128,Rates!$A$2:$A$60,0),7),Limits!$B$9*Assets!$S128),MIN(Limits!$B$9*Assets!$S128,MAX(0,$F128-SUM($I128:N128)))),IF($E128=1,$F128-$I128,$H128)*INDEX(Rates!$C$2:$AP$60,MATCH($B128,Rates!$A$2:$A$60,0),7)))</f>
      </c>
      <c r="P128" s="2">
        <f>IF($B128="",0,IF($D128=1,IF(8&lt;=$C128,MIN(IF($E128=1,$F128-$I128,$H128)*INDEX(Rates!$C$2:$AP$60,MATCH($B128,Rates!$A$2:$A$60,0),8),Limits!$B$9*Assets!$S128),MIN(Limits!$B$9*Assets!$S128,MAX(0,$F128-SUM($I128:O128)))),IF($E128=1,$F128-$I128,$H128)*INDEX(Rates!$C$2:$AP$60,MATCH($B128,Rates!$A$2:$A$60,0),8)))</f>
      </c>
      <c r="Q128" s="2">
        <f>IF($B128="",0,IF($D128=1,IF(9&lt;=$C128,MIN(IF($E128=1,$F128-$I128,$H128)*INDEX(Rates!$C$2:$AP$60,MATCH($B128,Rates!$A$2:$A$60,0),9),Limits!$B$9*Assets!$S128),MIN(Limits!$B$9*Assets!$S128,MAX(0,$F128-SUM($I128:P128)))),IF($E128=1,$F128-$I128,$H128)*INDEX(Rates!$C$2:$AP$60,MATCH($B128,Rates!$A$2:$A$60,0),9)))</f>
      </c>
      <c r="R128" s="2">
        <f>IF($B128="",0,IF($D128=1,IF(10&lt;=$C128,MIN(IF($E128=1,$F128-$I128,$H128)*INDEX(Rates!$C$2:$AP$60,MATCH($B128,Rates!$A$2:$A$60,0),10),Limits!$B$9*Assets!$S128),MIN(Limits!$B$9*Assets!$S128,MAX(0,$F128-SUM($I128:Q128)))),IF($E128=1,$F128-$I128,$H128)*INDEX(Rates!$C$2:$AP$60,MATCH($B128,Rates!$A$2:$A$60,0),10)))</f>
      </c>
      <c r="S128" s="2">
        <f>IF($B128="",0,IF($D128=1,IF(11&lt;=$C128,MIN(IF($E128=1,$F128-$I128,$H128)*INDEX(Rates!$C$2:$AP$60,MATCH($B128,Rates!$A$2:$A$60,0),11),Limits!$B$9*Assets!$S128),MIN(Limits!$B$9*Assets!$S128,MAX(0,$F128-SUM($I128:R128)))),IF($E128=1,$F128-$I128,$H128)*INDEX(Rates!$C$2:$AP$60,MATCH($B128,Rates!$A$2:$A$60,0),11)))</f>
      </c>
      <c r="T128" s="2">
        <f>IF($B128="",0,IF($D128=1,IF(12&lt;=$C128,MIN(IF($E128=1,$F128-$I128,$H128)*INDEX(Rates!$C$2:$AP$60,MATCH($B128,Rates!$A$2:$A$60,0),12),Limits!$B$9*Assets!$S128),MIN(Limits!$B$9*Assets!$S128,MAX(0,$F128-SUM($I128:S128)))),IF($E128=1,$F128-$I128,$H128)*INDEX(Rates!$C$2:$AP$60,MATCH($B128,Rates!$A$2:$A$60,0),12)))</f>
      </c>
      <c r="U128" s="2">
        <f>IF($B128="",0,IF($D128=1,IF(13&lt;=$C128,MIN(IF($E128=1,$F128-$I128,$H128)*INDEX(Rates!$C$2:$AP$60,MATCH($B128,Rates!$A$2:$A$60,0),13),Limits!$B$9*Assets!$S128),MIN(Limits!$B$9*Assets!$S128,MAX(0,$F128-SUM($I128:T128)))),IF($E128=1,$F128-$I128,$H128)*INDEX(Rates!$C$2:$AP$60,MATCH($B128,Rates!$A$2:$A$60,0),13)))</f>
      </c>
      <c r="V128" s="2">
        <f>IF($B128="",0,IF($D128=1,IF(14&lt;=$C128,MIN(IF($E128=1,$F128-$I128,$H128)*INDEX(Rates!$C$2:$AP$60,MATCH($B128,Rates!$A$2:$A$60,0),14),Limits!$B$9*Assets!$S128),MIN(Limits!$B$9*Assets!$S128,MAX(0,$F128-SUM($I128:U128)))),IF($E128=1,$F128-$I128,$H128)*INDEX(Rates!$C$2:$AP$60,MATCH($B128,Rates!$A$2:$A$60,0),14)))</f>
      </c>
      <c r="W128" s="2">
        <f>IF($B128="",0,IF($D128=1,IF(15&lt;=$C128,MIN(IF($E128=1,$F128-$I128,$H128)*INDEX(Rates!$C$2:$AP$60,MATCH($B128,Rates!$A$2:$A$60,0),15),Limits!$B$9*Assets!$S128),MIN(Limits!$B$9*Assets!$S128,MAX(0,$F128-SUM($I128:V128)))),IF($E128=1,$F128-$I128,$H128)*INDEX(Rates!$C$2:$AP$60,MATCH($B128,Rates!$A$2:$A$60,0),15)))</f>
      </c>
      <c r="X128" s="2">
        <f>IF($B128="",0,IF($D128=1,IF(16&lt;=$C128,MIN(IF($E128=1,$F128-$I128,$H128)*INDEX(Rates!$C$2:$AP$60,MATCH($B128,Rates!$A$2:$A$60,0),16),Limits!$B$9*Assets!$S128),MIN(Limits!$B$9*Assets!$S128,MAX(0,$F128-SUM($I128:W128)))),IF($E128=1,$F128-$I128,$H128)*INDEX(Rates!$C$2:$AP$60,MATCH($B128,Rates!$A$2:$A$60,0),16)))</f>
      </c>
      <c r="Y128" s="2">
        <f>IF($B128="",0,IF($D128=1,IF(17&lt;=$C128,MIN(IF($E128=1,$F128-$I128,$H128)*INDEX(Rates!$C$2:$AP$60,MATCH($B128,Rates!$A$2:$A$60,0),17),Limits!$B$9*Assets!$S128),MIN(Limits!$B$9*Assets!$S128,MAX(0,$F128-SUM($I128:X128)))),IF($E128=1,$F128-$I128,$H128)*INDEX(Rates!$C$2:$AP$60,MATCH($B128,Rates!$A$2:$A$60,0),17)))</f>
      </c>
      <c r="Z128" s="2">
        <f>IF($B128="",0,IF($D128=1,IF(18&lt;=$C128,MIN(IF($E128=1,$F128-$I128,$H128)*INDEX(Rates!$C$2:$AP$60,MATCH($B128,Rates!$A$2:$A$60,0),18),Limits!$B$9*Assets!$S128),MIN(Limits!$B$9*Assets!$S128,MAX(0,$F128-SUM($I128:Y128)))),IF($E128=1,$F128-$I128,$H128)*INDEX(Rates!$C$2:$AP$60,MATCH($B128,Rates!$A$2:$A$60,0),18)))</f>
      </c>
      <c r="AA128" s="2">
        <f>IF($B128="",0,IF($D128=1,IF(19&lt;=$C128,MIN(IF($E128=1,$F128-$I128,$H128)*INDEX(Rates!$C$2:$AP$60,MATCH($B128,Rates!$A$2:$A$60,0),19),Limits!$B$9*Assets!$S128),MIN(Limits!$B$9*Assets!$S128,MAX(0,$F128-SUM($I128:Z128)))),IF($E128=1,$F128-$I128,$H128)*INDEX(Rates!$C$2:$AP$60,MATCH($B128,Rates!$A$2:$A$60,0),19)))</f>
      </c>
      <c r="AB128" s="2">
        <f>IF($B128="",0,IF($D128=1,IF(20&lt;=$C128,MIN(IF($E128=1,$F128-$I128,$H128)*INDEX(Rates!$C$2:$AP$60,MATCH($B128,Rates!$A$2:$A$60,0),20),Limits!$B$9*Assets!$S128),MIN(Limits!$B$9*Assets!$S128,MAX(0,$F128-SUM($I128:AA128)))),IF($E128=1,$F128-$I128,$H128)*INDEX(Rates!$C$2:$AP$60,MATCH($B128,Rates!$A$2:$A$60,0),20)))</f>
      </c>
      <c r="AC128" s="2">
        <f>IF($B128="",0,IF($D128=1,IF(21&lt;=$C128,MIN(IF($E128=1,$F128-$I128,$H128)*INDEX(Rates!$C$2:$AP$60,MATCH($B128,Rates!$A$2:$A$60,0),21),Limits!$B$9*Assets!$S128),MIN(Limits!$B$9*Assets!$S128,MAX(0,$F128-SUM($I128:AB128)))),IF($E128=1,$F128-$I128,$H128)*INDEX(Rates!$C$2:$AP$60,MATCH($B128,Rates!$A$2:$A$60,0),21)))</f>
      </c>
      <c r="AD128" s="2">
        <f>IF($B128="",0,IF($D128=1,IF(22&lt;=$C128,MIN(IF($E128=1,$F128-$I128,$H128)*INDEX(Rates!$C$2:$AP$60,MATCH($B128,Rates!$A$2:$A$60,0),22),Limits!$B$9*Assets!$S128),MIN(Limits!$B$9*Assets!$S128,MAX(0,$F128-SUM($I128:AC128)))),IF($E128=1,$F128-$I128,$H128)*INDEX(Rates!$C$2:$AP$60,MATCH($B128,Rates!$A$2:$A$60,0),22)))</f>
      </c>
      <c r="AE128" s="2">
        <f>IF($B128="",0,IF($D128=1,IF(23&lt;=$C128,MIN(IF($E128=1,$F128-$I128,$H128)*INDEX(Rates!$C$2:$AP$60,MATCH($B128,Rates!$A$2:$A$60,0),23),Limits!$B$9*Assets!$S128),MIN(Limits!$B$9*Assets!$S128,MAX(0,$F128-SUM($I128:AD128)))),IF($E128=1,$F128-$I128,$H128)*INDEX(Rates!$C$2:$AP$60,MATCH($B128,Rates!$A$2:$A$60,0),23)))</f>
      </c>
      <c r="AF128" s="2">
        <f>IF($B128="",0,IF($D128=1,IF(24&lt;=$C128,MIN(IF($E128=1,$F128-$I128,$H128)*INDEX(Rates!$C$2:$AP$60,MATCH($B128,Rates!$A$2:$A$60,0),24),Limits!$B$9*Assets!$S128),MIN(Limits!$B$9*Assets!$S128,MAX(0,$F128-SUM($I128:AE128)))),IF($E128=1,$F128-$I128,$H128)*INDEX(Rates!$C$2:$AP$60,MATCH($B128,Rates!$A$2:$A$60,0),24)))</f>
      </c>
      <c r="AG128" s="2">
        <f>IF($B128="",0,IF($D128=1,IF(25&lt;=$C128,MIN(IF($E128=1,$F128-$I128,$H128)*INDEX(Rates!$C$2:$AP$60,MATCH($B128,Rates!$A$2:$A$60,0),25),Limits!$B$9*Assets!$S128),MIN(Limits!$B$9*Assets!$S128,MAX(0,$F128-SUM($I128:AF128)))),IF($E128=1,$F128-$I128,$H128)*INDEX(Rates!$C$2:$AP$60,MATCH($B128,Rates!$A$2:$A$60,0),25)))</f>
      </c>
      <c r="AH128" s="2">
        <f>IF($B128="",0,IF($D128=1,IF(26&lt;=$C128,MIN(IF($E128=1,$F128-$I128,$H128)*INDEX(Rates!$C$2:$AP$60,MATCH($B128,Rates!$A$2:$A$60,0),26),Limits!$B$9*Assets!$S128),MIN(Limits!$B$9*Assets!$S128,MAX(0,$F128-SUM($I128:AG128)))),IF($E128=1,$F128-$I128,$H128)*INDEX(Rates!$C$2:$AP$60,MATCH($B128,Rates!$A$2:$A$60,0),26)))</f>
      </c>
      <c r="AI128" s="2">
        <f>IF($B128="",0,IF($D128=1,IF(27&lt;=$C128,MIN(IF($E128=1,$F128-$I128,$H128)*INDEX(Rates!$C$2:$AP$60,MATCH($B128,Rates!$A$2:$A$60,0),27),Limits!$B$9*Assets!$S128),MIN(Limits!$B$9*Assets!$S128,MAX(0,$F128-SUM($I128:AH128)))),IF($E128=1,$F128-$I128,$H128)*INDEX(Rates!$C$2:$AP$60,MATCH($B128,Rates!$A$2:$A$60,0),27)))</f>
      </c>
      <c r="AJ128" s="2">
        <f>IF($B128="",0,IF($D128=1,IF(28&lt;=$C128,MIN(IF($E128=1,$F128-$I128,$H128)*INDEX(Rates!$C$2:$AP$60,MATCH($B128,Rates!$A$2:$A$60,0),28),Limits!$B$9*Assets!$S128),MIN(Limits!$B$9*Assets!$S128,MAX(0,$F128-SUM($I128:AI128)))),IF($E128=1,$F128-$I128,$H128)*INDEX(Rates!$C$2:$AP$60,MATCH($B128,Rates!$A$2:$A$60,0),28)))</f>
      </c>
      <c r="AK128" s="2">
        <f>IF($B128="",0,IF($D128=1,IF(29&lt;=$C128,MIN(IF($E128=1,$F128-$I128,$H128)*INDEX(Rates!$C$2:$AP$60,MATCH($B128,Rates!$A$2:$A$60,0),29),Limits!$B$9*Assets!$S128),MIN(Limits!$B$9*Assets!$S128,MAX(0,$F128-SUM($I128:AJ128)))),IF($E128=1,$F128-$I128,$H128)*INDEX(Rates!$C$2:$AP$60,MATCH($B128,Rates!$A$2:$A$60,0),29)))</f>
      </c>
      <c r="AL128" s="2">
        <f>IF($B128="",0,IF($D128=1,IF(30&lt;=$C128,MIN(IF($E128=1,$F128-$I128,$H128)*INDEX(Rates!$C$2:$AP$60,MATCH($B128,Rates!$A$2:$A$60,0),30),Limits!$B$9*Assets!$S128),MIN(Limits!$B$9*Assets!$S128,MAX(0,$F128-SUM($I128:AK128)))),IF($E128=1,$F128-$I128,$H128)*INDEX(Rates!$C$2:$AP$60,MATCH($B128,Rates!$A$2:$A$60,0),30)))</f>
      </c>
      <c r="AM128" s="2">
        <f>IF($B128="",0,IF($D128=1,IF(31&lt;=$C128,MIN(IF($E128=1,$F128-$I128,$H128)*INDEX(Rates!$C$2:$AP$60,MATCH($B128,Rates!$A$2:$A$60,0),31),Limits!$B$9*Assets!$S128),MIN(Limits!$B$9*Assets!$S128,MAX(0,$F128-SUM($I128:AL128)))),IF($E128=1,$F128-$I128,$H128)*INDEX(Rates!$C$2:$AP$60,MATCH($B128,Rates!$A$2:$A$60,0),31)))</f>
      </c>
      <c r="AN128" s="2">
        <f>IF($B128="",0,IF($D128=1,IF(32&lt;=$C128,MIN(IF($E128=1,$F128-$I128,$H128)*INDEX(Rates!$C$2:$AP$60,MATCH($B128,Rates!$A$2:$A$60,0),32),Limits!$B$9*Assets!$S128),MIN(Limits!$B$9*Assets!$S128,MAX(0,$F128-SUM($I128:AM128)))),IF($E128=1,$F128-$I128,$H128)*INDEX(Rates!$C$2:$AP$60,MATCH($B128,Rates!$A$2:$A$60,0),32)))</f>
      </c>
      <c r="AO128" s="2">
        <f>IF($B128="",0,IF($D128=1,IF(33&lt;=$C128,MIN(IF($E128=1,$F128-$I128,$H128)*INDEX(Rates!$C$2:$AP$60,MATCH($B128,Rates!$A$2:$A$60,0),33),Limits!$B$9*Assets!$S128),MIN(Limits!$B$9*Assets!$S128,MAX(0,$F128-SUM($I128:AN128)))),IF($E128=1,$F128-$I128,$H128)*INDEX(Rates!$C$2:$AP$60,MATCH($B128,Rates!$A$2:$A$60,0),33)))</f>
      </c>
      <c r="AP128" s="2">
        <f>IF($B128="",0,IF($D128=1,IF(34&lt;=$C128,MIN(IF($E128=1,$F128-$I128,$H128)*INDEX(Rates!$C$2:$AP$60,MATCH($B128,Rates!$A$2:$A$60,0),34),Limits!$B$9*Assets!$S128),MIN(Limits!$B$9*Assets!$S128,MAX(0,$F128-SUM($I128:AO128)))),IF($E128=1,$F128-$I128,$H128)*INDEX(Rates!$C$2:$AP$60,MATCH($B128,Rates!$A$2:$A$60,0),34)))</f>
      </c>
      <c r="AQ128" s="2">
        <f>IF($B128="",0,IF($D128=1,IF(35&lt;=$C128,MIN(IF($E128=1,$F128-$I128,$H128)*INDEX(Rates!$C$2:$AP$60,MATCH($B128,Rates!$A$2:$A$60,0),35),Limits!$B$9*Assets!$S128),MIN(Limits!$B$9*Assets!$S128,MAX(0,$F128-SUM($I128:AP128)))),IF($E128=1,$F128-$I128,$H128)*INDEX(Rates!$C$2:$AP$60,MATCH($B128,Rates!$A$2:$A$60,0),35)))</f>
      </c>
      <c r="AR128" s="2">
        <f>IF($B128="",0,IF($D128=1,IF(36&lt;=$C128,MIN(IF($E128=1,$F128-$I128,$H128)*INDEX(Rates!$C$2:$AP$60,MATCH($B128,Rates!$A$2:$A$60,0),36),Limits!$B$9*Assets!$S128),MIN(Limits!$B$9*Assets!$S128,MAX(0,$F128-SUM($I128:AQ128)))),IF($E128=1,$F128-$I128,$H128)*INDEX(Rates!$C$2:$AP$60,MATCH($B128,Rates!$A$2:$A$60,0),36)))</f>
      </c>
      <c r="AS128" s="2">
        <f>IF($B128="",0,IF($D128=1,IF(37&lt;=$C128,MIN(IF($E128=1,$F128-$I128,$H128)*INDEX(Rates!$C$2:$AP$60,MATCH($B128,Rates!$A$2:$A$60,0),37),Limits!$B$9*Assets!$S128),MIN(Limits!$B$9*Assets!$S128,MAX(0,$F128-SUM($I128:AR128)))),IF($E128=1,$F128-$I128,$H128)*INDEX(Rates!$C$2:$AP$60,MATCH($B128,Rates!$A$2:$A$60,0),37)))</f>
      </c>
      <c r="AT128" s="2">
        <f>IF($B128="",0,IF($D128=1,IF(38&lt;=$C128,MIN(IF($E128=1,$F128-$I128,$H128)*INDEX(Rates!$C$2:$AP$60,MATCH($B128,Rates!$A$2:$A$60,0),38),Limits!$B$9*Assets!$S128),MIN(Limits!$B$9*Assets!$S128,MAX(0,$F128-SUM($I128:AS128)))),IF($E128=1,$F128-$I128,$H128)*INDEX(Rates!$C$2:$AP$60,MATCH($B128,Rates!$A$2:$A$60,0),38)))</f>
      </c>
      <c r="AU128" s="2">
        <f>IF($B128="",0,IF($D128=1,IF(39&lt;=$C128,MIN(IF($E128=1,$F128-$I128,$H128)*INDEX(Rates!$C$2:$AP$60,MATCH($B128,Rates!$A$2:$A$60,0),39),Limits!$B$9*Assets!$S128),MIN(Limits!$B$9*Assets!$S128,MAX(0,$F128-SUM($I128:AT128)))),IF($E128=1,$F128-$I128,$H128)*INDEX(Rates!$C$2:$AP$60,MATCH($B128,Rates!$A$2:$A$60,0),39)))</f>
      </c>
      <c r="AV128" s="2">
        <f>IF($B128="",0,IF($D128=1,IF(40&lt;=$C128,MIN(IF($E128=1,$F128-$I128,$H128)*INDEX(Rates!$C$2:$AP$60,MATCH($B128,Rates!$A$2:$A$60,0),40),Limits!$B$9*Assets!$S128),MIN(Limits!$B$9*Assets!$S128,MAX(0,$F128-SUM($I128:AU128)))),IF($E128=1,$F128-$I128,$H128)*INDEX(Rates!$C$2:$AP$60,MATCH($B128,Rates!$A$2:$A$60,0),40)))</f>
      </c>
    </row>
    <row r="129" spans="1:48" x14ac:dyDescent="0.25">
      <c r="A129">
        <f>IF(Assets!A129="","",Assets!A129)</f>
      </c>
      <c r="B129">
        <f>Assets!AD129</f>
      </c>
      <c r="C129">
        <f>IF(B129="",0,INDEX(Rates!$B$2:$B$60,MATCH(B129,Rates!$A$2:$A$60,0)))</f>
      </c>
      <c r="D129">
        <f>Assets!X129</f>
      </c>
      <c r="E129">
        <f>IF(AND(D129=1,Assets!J129=1,Assets!K129=0),1,0)</f>
      </c>
      <c r="F129">
        <f>Assets!T129</f>
      </c>
      <c r="G129">
        <f>Assets!AF129+Assets!L129</f>
      </c>
      <c r="H129">
        <f>Assets!M129</f>
      </c>
      <c r="I129" s="2">
        <f>IF($B129="",0,IF($D129=1,IF(1&lt;=$C129,MIN($G129+$H129*INDEX(Rates!$C$2:$AP$60,MATCH($B129,Rates!$A$2:$A$60,0),1),Assets!$Z129),MIN($G129+$H129*INDEX(Rates!$C$2:$AP$60,MATCH($B129,Rates!$A$2:$A$60,0),1),Assets!$Z129)),$G129+$H129*INDEX(Rates!$C$2:$AP$60,MATCH($B129,Rates!$A$2:$A$60,0),1)))</f>
      </c>
      <c r="J129" s="2">
        <f>IF($B129="",0,IF($D129=1,IF(2&lt;=$C129,MIN(IF($E129=1,$F129-$I129,$H129)*INDEX(Rates!$C$2:$AP$60,MATCH($B129,Rates!$A$2:$A$60,0),2),Limits!$B$7*Assets!$S129),MIN(Limits!$B$9*Assets!$S129,MAX(0,$F129-SUM($I129:I129)))),IF($E129=1,$F129-$I129,$H129)*INDEX(Rates!$C$2:$AP$60,MATCH($B129,Rates!$A$2:$A$60,0),2)))</f>
      </c>
      <c r="K129" s="2">
        <f>IF($B129="",0,IF($D129=1,IF(3&lt;=$C129,MIN(IF($E129=1,$F129-$I129,$H129)*INDEX(Rates!$C$2:$AP$60,MATCH($B129,Rates!$A$2:$A$60,0),3),Limits!$B$8*Assets!$S129),MIN(Limits!$B$9*Assets!$S129,MAX(0,$F129-SUM($I129:J129)))),IF($E129=1,$F129-$I129,$H129)*INDEX(Rates!$C$2:$AP$60,MATCH($B129,Rates!$A$2:$A$60,0),3)))</f>
      </c>
      <c r="L129" s="2">
        <f>IF($B129="",0,IF($D129=1,IF(4&lt;=$C129,MIN(IF($E129=1,$F129-$I129,$H129)*INDEX(Rates!$C$2:$AP$60,MATCH($B129,Rates!$A$2:$A$60,0),4),Limits!$B$9*Assets!$S129),MIN(Limits!$B$9*Assets!$S129,MAX(0,$F129-SUM($I129:K129)))),IF($E129=1,$F129-$I129,$H129)*INDEX(Rates!$C$2:$AP$60,MATCH($B129,Rates!$A$2:$A$60,0),4)))</f>
      </c>
      <c r="M129" s="2">
        <f>IF($B129="",0,IF($D129=1,IF(5&lt;=$C129,MIN(IF($E129=1,$F129-$I129,$H129)*INDEX(Rates!$C$2:$AP$60,MATCH($B129,Rates!$A$2:$A$60,0),5),Limits!$B$9*Assets!$S129),MIN(Limits!$B$9*Assets!$S129,MAX(0,$F129-SUM($I129:L129)))),IF($E129=1,$F129-$I129,$H129)*INDEX(Rates!$C$2:$AP$60,MATCH($B129,Rates!$A$2:$A$60,0),5)))</f>
      </c>
      <c r="N129" s="2">
        <f>IF($B129="",0,IF($D129=1,IF(6&lt;=$C129,MIN(IF($E129=1,$F129-$I129,$H129)*INDEX(Rates!$C$2:$AP$60,MATCH($B129,Rates!$A$2:$A$60,0),6),Limits!$B$9*Assets!$S129),MIN(Limits!$B$9*Assets!$S129,MAX(0,$F129-SUM($I129:M129)))),IF($E129=1,$F129-$I129,$H129)*INDEX(Rates!$C$2:$AP$60,MATCH($B129,Rates!$A$2:$A$60,0),6)))</f>
      </c>
      <c r="O129" s="2">
        <f>IF($B129="",0,IF($D129=1,IF(7&lt;=$C129,MIN(IF($E129=1,$F129-$I129,$H129)*INDEX(Rates!$C$2:$AP$60,MATCH($B129,Rates!$A$2:$A$60,0),7),Limits!$B$9*Assets!$S129),MIN(Limits!$B$9*Assets!$S129,MAX(0,$F129-SUM($I129:N129)))),IF($E129=1,$F129-$I129,$H129)*INDEX(Rates!$C$2:$AP$60,MATCH($B129,Rates!$A$2:$A$60,0),7)))</f>
      </c>
      <c r="P129" s="2">
        <f>IF($B129="",0,IF($D129=1,IF(8&lt;=$C129,MIN(IF($E129=1,$F129-$I129,$H129)*INDEX(Rates!$C$2:$AP$60,MATCH($B129,Rates!$A$2:$A$60,0),8),Limits!$B$9*Assets!$S129),MIN(Limits!$B$9*Assets!$S129,MAX(0,$F129-SUM($I129:O129)))),IF($E129=1,$F129-$I129,$H129)*INDEX(Rates!$C$2:$AP$60,MATCH($B129,Rates!$A$2:$A$60,0),8)))</f>
      </c>
      <c r="Q129" s="2">
        <f>IF($B129="",0,IF($D129=1,IF(9&lt;=$C129,MIN(IF($E129=1,$F129-$I129,$H129)*INDEX(Rates!$C$2:$AP$60,MATCH($B129,Rates!$A$2:$A$60,0),9),Limits!$B$9*Assets!$S129),MIN(Limits!$B$9*Assets!$S129,MAX(0,$F129-SUM($I129:P129)))),IF($E129=1,$F129-$I129,$H129)*INDEX(Rates!$C$2:$AP$60,MATCH($B129,Rates!$A$2:$A$60,0),9)))</f>
      </c>
      <c r="R129" s="2">
        <f>IF($B129="",0,IF($D129=1,IF(10&lt;=$C129,MIN(IF($E129=1,$F129-$I129,$H129)*INDEX(Rates!$C$2:$AP$60,MATCH($B129,Rates!$A$2:$A$60,0),10),Limits!$B$9*Assets!$S129),MIN(Limits!$B$9*Assets!$S129,MAX(0,$F129-SUM($I129:Q129)))),IF($E129=1,$F129-$I129,$H129)*INDEX(Rates!$C$2:$AP$60,MATCH($B129,Rates!$A$2:$A$60,0),10)))</f>
      </c>
      <c r="S129" s="2">
        <f>IF($B129="",0,IF($D129=1,IF(11&lt;=$C129,MIN(IF($E129=1,$F129-$I129,$H129)*INDEX(Rates!$C$2:$AP$60,MATCH($B129,Rates!$A$2:$A$60,0),11),Limits!$B$9*Assets!$S129),MIN(Limits!$B$9*Assets!$S129,MAX(0,$F129-SUM($I129:R129)))),IF($E129=1,$F129-$I129,$H129)*INDEX(Rates!$C$2:$AP$60,MATCH($B129,Rates!$A$2:$A$60,0),11)))</f>
      </c>
      <c r="T129" s="2">
        <f>IF($B129="",0,IF($D129=1,IF(12&lt;=$C129,MIN(IF($E129=1,$F129-$I129,$H129)*INDEX(Rates!$C$2:$AP$60,MATCH($B129,Rates!$A$2:$A$60,0),12),Limits!$B$9*Assets!$S129),MIN(Limits!$B$9*Assets!$S129,MAX(0,$F129-SUM($I129:S129)))),IF($E129=1,$F129-$I129,$H129)*INDEX(Rates!$C$2:$AP$60,MATCH($B129,Rates!$A$2:$A$60,0),12)))</f>
      </c>
      <c r="U129" s="2">
        <f>IF($B129="",0,IF($D129=1,IF(13&lt;=$C129,MIN(IF($E129=1,$F129-$I129,$H129)*INDEX(Rates!$C$2:$AP$60,MATCH($B129,Rates!$A$2:$A$60,0),13),Limits!$B$9*Assets!$S129),MIN(Limits!$B$9*Assets!$S129,MAX(0,$F129-SUM($I129:T129)))),IF($E129=1,$F129-$I129,$H129)*INDEX(Rates!$C$2:$AP$60,MATCH($B129,Rates!$A$2:$A$60,0),13)))</f>
      </c>
      <c r="V129" s="2">
        <f>IF($B129="",0,IF($D129=1,IF(14&lt;=$C129,MIN(IF($E129=1,$F129-$I129,$H129)*INDEX(Rates!$C$2:$AP$60,MATCH($B129,Rates!$A$2:$A$60,0),14),Limits!$B$9*Assets!$S129),MIN(Limits!$B$9*Assets!$S129,MAX(0,$F129-SUM($I129:U129)))),IF($E129=1,$F129-$I129,$H129)*INDEX(Rates!$C$2:$AP$60,MATCH($B129,Rates!$A$2:$A$60,0),14)))</f>
      </c>
      <c r="W129" s="2">
        <f>IF($B129="",0,IF($D129=1,IF(15&lt;=$C129,MIN(IF($E129=1,$F129-$I129,$H129)*INDEX(Rates!$C$2:$AP$60,MATCH($B129,Rates!$A$2:$A$60,0),15),Limits!$B$9*Assets!$S129),MIN(Limits!$B$9*Assets!$S129,MAX(0,$F129-SUM($I129:V129)))),IF($E129=1,$F129-$I129,$H129)*INDEX(Rates!$C$2:$AP$60,MATCH($B129,Rates!$A$2:$A$60,0),15)))</f>
      </c>
      <c r="X129" s="2">
        <f>IF($B129="",0,IF($D129=1,IF(16&lt;=$C129,MIN(IF($E129=1,$F129-$I129,$H129)*INDEX(Rates!$C$2:$AP$60,MATCH($B129,Rates!$A$2:$A$60,0),16),Limits!$B$9*Assets!$S129),MIN(Limits!$B$9*Assets!$S129,MAX(0,$F129-SUM($I129:W129)))),IF($E129=1,$F129-$I129,$H129)*INDEX(Rates!$C$2:$AP$60,MATCH($B129,Rates!$A$2:$A$60,0),16)))</f>
      </c>
      <c r="Y129" s="2">
        <f>IF($B129="",0,IF($D129=1,IF(17&lt;=$C129,MIN(IF($E129=1,$F129-$I129,$H129)*INDEX(Rates!$C$2:$AP$60,MATCH($B129,Rates!$A$2:$A$60,0),17),Limits!$B$9*Assets!$S129),MIN(Limits!$B$9*Assets!$S129,MAX(0,$F129-SUM($I129:X129)))),IF($E129=1,$F129-$I129,$H129)*INDEX(Rates!$C$2:$AP$60,MATCH($B129,Rates!$A$2:$A$60,0),17)))</f>
      </c>
      <c r="Z129" s="2">
        <f>IF($B129="",0,IF($D129=1,IF(18&lt;=$C129,MIN(IF($E129=1,$F129-$I129,$H129)*INDEX(Rates!$C$2:$AP$60,MATCH($B129,Rates!$A$2:$A$60,0),18),Limits!$B$9*Assets!$S129),MIN(Limits!$B$9*Assets!$S129,MAX(0,$F129-SUM($I129:Y129)))),IF($E129=1,$F129-$I129,$H129)*INDEX(Rates!$C$2:$AP$60,MATCH($B129,Rates!$A$2:$A$60,0),18)))</f>
      </c>
      <c r="AA129" s="2">
        <f>IF($B129="",0,IF($D129=1,IF(19&lt;=$C129,MIN(IF($E129=1,$F129-$I129,$H129)*INDEX(Rates!$C$2:$AP$60,MATCH($B129,Rates!$A$2:$A$60,0),19),Limits!$B$9*Assets!$S129),MIN(Limits!$B$9*Assets!$S129,MAX(0,$F129-SUM($I129:Z129)))),IF($E129=1,$F129-$I129,$H129)*INDEX(Rates!$C$2:$AP$60,MATCH($B129,Rates!$A$2:$A$60,0),19)))</f>
      </c>
      <c r="AB129" s="2">
        <f>IF($B129="",0,IF($D129=1,IF(20&lt;=$C129,MIN(IF($E129=1,$F129-$I129,$H129)*INDEX(Rates!$C$2:$AP$60,MATCH($B129,Rates!$A$2:$A$60,0),20),Limits!$B$9*Assets!$S129),MIN(Limits!$B$9*Assets!$S129,MAX(0,$F129-SUM($I129:AA129)))),IF($E129=1,$F129-$I129,$H129)*INDEX(Rates!$C$2:$AP$60,MATCH($B129,Rates!$A$2:$A$60,0),20)))</f>
      </c>
      <c r="AC129" s="2">
        <f>IF($B129="",0,IF($D129=1,IF(21&lt;=$C129,MIN(IF($E129=1,$F129-$I129,$H129)*INDEX(Rates!$C$2:$AP$60,MATCH($B129,Rates!$A$2:$A$60,0),21),Limits!$B$9*Assets!$S129),MIN(Limits!$B$9*Assets!$S129,MAX(0,$F129-SUM($I129:AB129)))),IF($E129=1,$F129-$I129,$H129)*INDEX(Rates!$C$2:$AP$60,MATCH($B129,Rates!$A$2:$A$60,0),21)))</f>
      </c>
      <c r="AD129" s="2">
        <f>IF($B129="",0,IF($D129=1,IF(22&lt;=$C129,MIN(IF($E129=1,$F129-$I129,$H129)*INDEX(Rates!$C$2:$AP$60,MATCH($B129,Rates!$A$2:$A$60,0),22),Limits!$B$9*Assets!$S129),MIN(Limits!$B$9*Assets!$S129,MAX(0,$F129-SUM($I129:AC129)))),IF($E129=1,$F129-$I129,$H129)*INDEX(Rates!$C$2:$AP$60,MATCH($B129,Rates!$A$2:$A$60,0),22)))</f>
      </c>
      <c r="AE129" s="2">
        <f>IF($B129="",0,IF($D129=1,IF(23&lt;=$C129,MIN(IF($E129=1,$F129-$I129,$H129)*INDEX(Rates!$C$2:$AP$60,MATCH($B129,Rates!$A$2:$A$60,0),23),Limits!$B$9*Assets!$S129),MIN(Limits!$B$9*Assets!$S129,MAX(0,$F129-SUM($I129:AD129)))),IF($E129=1,$F129-$I129,$H129)*INDEX(Rates!$C$2:$AP$60,MATCH($B129,Rates!$A$2:$A$60,0),23)))</f>
      </c>
      <c r="AF129" s="2">
        <f>IF($B129="",0,IF($D129=1,IF(24&lt;=$C129,MIN(IF($E129=1,$F129-$I129,$H129)*INDEX(Rates!$C$2:$AP$60,MATCH($B129,Rates!$A$2:$A$60,0),24),Limits!$B$9*Assets!$S129),MIN(Limits!$B$9*Assets!$S129,MAX(0,$F129-SUM($I129:AE129)))),IF($E129=1,$F129-$I129,$H129)*INDEX(Rates!$C$2:$AP$60,MATCH($B129,Rates!$A$2:$A$60,0),24)))</f>
      </c>
      <c r="AG129" s="2">
        <f>IF($B129="",0,IF($D129=1,IF(25&lt;=$C129,MIN(IF($E129=1,$F129-$I129,$H129)*INDEX(Rates!$C$2:$AP$60,MATCH($B129,Rates!$A$2:$A$60,0),25),Limits!$B$9*Assets!$S129),MIN(Limits!$B$9*Assets!$S129,MAX(0,$F129-SUM($I129:AF129)))),IF($E129=1,$F129-$I129,$H129)*INDEX(Rates!$C$2:$AP$60,MATCH($B129,Rates!$A$2:$A$60,0),25)))</f>
      </c>
      <c r="AH129" s="2">
        <f>IF($B129="",0,IF($D129=1,IF(26&lt;=$C129,MIN(IF($E129=1,$F129-$I129,$H129)*INDEX(Rates!$C$2:$AP$60,MATCH($B129,Rates!$A$2:$A$60,0),26),Limits!$B$9*Assets!$S129),MIN(Limits!$B$9*Assets!$S129,MAX(0,$F129-SUM($I129:AG129)))),IF($E129=1,$F129-$I129,$H129)*INDEX(Rates!$C$2:$AP$60,MATCH($B129,Rates!$A$2:$A$60,0),26)))</f>
      </c>
      <c r="AI129" s="2">
        <f>IF($B129="",0,IF($D129=1,IF(27&lt;=$C129,MIN(IF($E129=1,$F129-$I129,$H129)*INDEX(Rates!$C$2:$AP$60,MATCH($B129,Rates!$A$2:$A$60,0),27),Limits!$B$9*Assets!$S129),MIN(Limits!$B$9*Assets!$S129,MAX(0,$F129-SUM($I129:AH129)))),IF($E129=1,$F129-$I129,$H129)*INDEX(Rates!$C$2:$AP$60,MATCH($B129,Rates!$A$2:$A$60,0),27)))</f>
      </c>
      <c r="AJ129" s="2">
        <f>IF($B129="",0,IF($D129=1,IF(28&lt;=$C129,MIN(IF($E129=1,$F129-$I129,$H129)*INDEX(Rates!$C$2:$AP$60,MATCH($B129,Rates!$A$2:$A$60,0),28),Limits!$B$9*Assets!$S129),MIN(Limits!$B$9*Assets!$S129,MAX(0,$F129-SUM($I129:AI129)))),IF($E129=1,$F129-$I129,$H129)*INDEX(Rates!$C$2:$AP$60,MATCH($B129,Rates!$A$2:$A$60,0),28)))</f>
      </c>
      <c r="AK129" s="2">
        <f>IF($B129="",0,IF($D129=1,IF(29&lt;=$C129,MIN(IF($E129=1,$F129-$I129,$H129)*INDEX(Rates!$C$2:$AP$60,MATCH($B129,Rates!$A$2:$A$60,0),29),Limits!$B$9*Assets!$S129),MIN(Limits!$B$9*Assets!$S129,MAX(0,$F129-SUM($I129:AJ129)))),IF($E129=1,$F129-$I129,$H129)*INDEX(Rates!$C$2:$AP$60,MATCH($B129,Rates!$A$2:$A$60,0),29)))</f>
      </c>
      <c r="AL129" s="2">
        <f>IF($B129="",0,IF($D129=1,IF(30&lt;=$C129,MIN(IF($E129=1,$F129-$I129,$H129)*INDEX(Rates!$C$2:$AP$60,MATCH($B129,Rates!$A$2:$A$60,0),30),Limits!$B$9*Assets!$S129),MIN(Limits!$B$9*Assets!$S129,MAX(0,$F129-SUM($I129:AK129)))),IF($E129=1,$F129-$I129,$H129)*INDEX(Rates!$C$2:$AP$60,MATCH($B129,Rates!$A$2:$A$60,0),30)))</f>
      </c>
      <c r="AM129" s="2">
        <f>IF($B129="",0,IF($D129=1,IF(31&lt;=$C129,MIN(IF($E129=1,$F129-$I129,$H129)*INDEX(Rates!$C$2:$AP$60,MATCH($B129,Rates!$A$2:$A$60,0),31),Limits!$B$9*Assets!$S129),MIN(Limits!$B$9*Assets!$S129,MAX(0,$F129-SUM($I129:AL129)))),IF($E129=1,$F129-$I129,$H129)*INDEX(Rates!$C$2:$AP$60,MATCH($B129,Rates!$A$2:$A$60,0),31)))</f>
      </c>
      <c r="AN129" s="2">
        <f>IF($B129="",0,IF($D129=1,IF(32&lt;=$C129,MIN(IF($E129=1,$F129-$I129,$H129)*INDEX(Rates!$C$2:$AP$60,MATCH($B129,Rates!$A$2:$A$60,0),32),Limits!$B$9*Assets!$S129),MIN(Limits!$B$9*Assets!$S129,MAX(0,$F129-SUM($I129:AM129)))),IF($E129=1,$F129-$I129,$H129)*INDEX(Rates!$C$2:$AP$60,MATCH($B129,Rates!$A$2:$A$60,0),32)))</f>
      </c>
      <c r="AO129" s="2">
        <f>IF($B129="",0,IF($D129=1,IF(33&lt;=$C129,MIN(IF($E129=1,$F129-$I129,$H129)*INDEX(Rates!$C$2:$AP$60,MATCH($B129,Rates!$A$2:$A$60,0),33),Limits!$B$9*Assets!$S129),MIN(Limits!$B$9*Assets!$S129,MAX(0,$F129-SUM($I129:AN129)))),IF($E129=1,$F129-$I129,$H129)*INDEX(Rates!$C$2:$AP$60,MATCH($B129,Rates!$A$2:$A$60,0),33)))</f>
      </c>
      <c r="AP129" s="2">
        <f>IF($B129="",0,IF($D129=1,IF(34&lt;=$C129,MIN(IF($E129=1,$F129-$I129,$H129)*INDEX(Rates!$C$2:$AP$60,MATCH($B129,Rates!$A$2:$A$60,0),34),Limits!$B$9*Assets!$S129),MIN(Limits!$B$9*Assets!$S129,MAX(0,$F129-SUM($I129:AO129)))),IF($E129=1,$F129-$I129,$H129)*INDEX(Rates!$C$2:$AP$60,MATCH($B129,Rates!$A$2:$A$60,0),34)))</f>
      </c>
      <c r="AQ129" s="2">
        <f>IF($B129="",0,IF($D129=1,IF(35&lt;=$C129,MIN(IF($E129=1,$F129-$I129,$H129)*INDEX(Rates!$C$2:$AP$60,MATCH($B129,Rates!$A$2:$A$60,0),35),Limits!$B$9*Assets!$S129),MIN(Limits!$B$9*Assets!$S129,MAX(0,$F129-SUM($I129:AP129)))),IF($E129=1,$F129-$I129,$H129)*INDEX(Rates!$C$2:$AP$60,MATCH($B129,Rates!$A$2:$A$60,0),35)))</f>
      </c>
      <c r="AR129" s="2">
        <f>IF($B129="",0,IF($D129=1,IF(36&lt;=$C129,MIN(IF($E129=1,$F129-$I129,$H129)*INDEX(Rates!$C$2:$AP$60,MATCH($B129,Rates!$A$2:$A$60,0),36),Limits!$B$9*Assets!$S129),MIN(Limits!$B$9*Assets!$S129,MAX(0,$F129-SUM($I129:AQ129)))),IF($E129=1,$F129-$I129,$H129)*INDEX(Rates!$C$2:$AP$60,MATCH($B129,Rates!$A$2:$A$60,0),36)))</f>
      </c>
      <c r="AS129" s="2">
        <f>IF($B129="",0,IF($D129=1,IF(37&lt;=$C129,MIN(IF($E129=1,$F129-$I129,$H129)*INDEX(Rates!$C$2:$AP$60,MATCH($B129,Rates!$A$2:$A$60,0),37),Limits!$B$9*Assets!$S129),MIN(Limits!$B$9*Assets!$S129,MAX(0,$F129-SUM($I129:AR129)))),IF($E129=1,$F129-$I129,$H129)*INDEX(Rates!$C$2:$AP$60,MATCH($B129,Rates!$A$2:$A$60,0),37)))</f>
      </c>
      <c r="AT129" s="2">
        <f>IF($B129="",0,IF($D129=1,IF(38&lt;=$C129,MIN(IF($E129=1,$F129-$I129,$H129)*INDEX(Rates!$C$2:$AP$60,MATCH($B129,Rates!$A$2:$A$60,0),38),Limits!$B$9*Assets!$S129),MIN(Limits!$B$9*Assets!$S129,MAX(0,$F129-SUM($I129:AS129)))),IF($E129=1,$F129-$I129,$H129)*INDEX(Rates!$C$2:$AP$60,MATCH($B129,Rates!$A$2:$A$60,0),38)))</f>
      </c>
      <c r="AU129" s="2">
        <f>IF($B129="",0,IF($D129=1,IF(39&lt;=$C129,MIN(IF($E129=1,$F129-$I129,$H129)*INDEX(Rates!$C$2:$AP$60,MATCH($B129,Rates!$A$2:$A$60,0),39),Limits!$B$9*Assets!$S129),MIN(Limits!$B$9*Assets!$S129,MAX(0,$F129-SUM($I129:AT129)))),IF($E129=1,$F129-$I129,$H129)*INDEX(Rates!$C$2:$AP$60,MATCH($B129,Rates!$A$2:$A$60,0),39)))</f>
      </c>
      <c r="AV129" s="2">
        <f>IF($B129="",0,IF($D129=1,IF(40&lt;=$C129,MIN(IF($E129=1,$F129-$I129,$H129)*INDEX(Rates!$C$2:$AP$60,MATCH($B129,Rates!$A$2:$A$60,0),40),Limits!$B$9*Assets!$S129),MIN(Limits!$B$9*Assets!$S129,MAX(0,$F129-SUM($I129:AU129)))),IF($E129=1,$F129-$I129,$H129)*INDEX(Rates!$C$2:$AP$60,MATCH($B129,Rates!$A$2:$A$60,0),40)))</f>
      </c>
    </row>
    <row r="130" spans="1:48" x14ac:dyDescent="0.25">
      <c r="A130">
        <f>IF(Assets!A130="","",Assets!A130)</f>
      </c>
      <c r="B130">
        <f>Assets!AD130</f>
      </c>
      <c r="C130">
        <f>IF(B130="",0,INDEX(Rates!$B$2:$B$60,MATCH(B130,Rates!$A$2:$A$60,0)))</f>
      </c>
      <c r="D130">
        <f>Assets!X130</f>
      </c>
      <c r="E130">
        <f>IF(AND(D130=1,Assets!J130=1,Assets!K130=0),1,0)</f>
      </c>
      <c r="F130">
        <f>Assets!T130</f>
      </c>
      <c r="G130">
        <f>Assets!AF130+Assets!L130</f>
      </c>
      <c r="H130">
        <f>Assets!M130</f>
      </c>
      <c r="I130" s="2">
        <f>IF($B130="",0,IF($D130=1,IF(1&lt;=$C130,MIN($G130+$H130*INDEX(Rates!$C$2:$AP$60,MATCH($B130,Rates!$A$2:$A$60,0),1),Assets!$Z130),MIN($G130+$H130*INDEX(Rates!$C$2:$AP$60,MATCH($B130,Rates!$A$2:$A$60,0),1),Assets!$Z130)),$G130+$H130*INDEX(Rates!$C$2:$AP$60,MATCH($B130,Rates!$A$2:$A$60,0),1)))</f>
      </c>
      <c r="J130" s="2">
        <f>IF($B130="",0,IF($D130=1,IF(2&lt;=$C130,MIN(IF($E130=1,$F130-$I130,$H130)*INDEX(Rates!$C$2:$AP$60,MATCH($B130,Rates!$A$2:$A$60,0),2),Limits!$B$7*Assets!$S130),MIN(Limits!$B$9*Assets!$S130,MAX(0,$F130-SUM($I130:I130)))),IF($E130=1,$F130-$I130,$H130)*INDEX(Rates!$C$2:$AP$60,MATCH($B130,Rates!$A$2:$A$60,0),2)))</f>
      </c>
      <c r="K130" s="2">
        <f>IF($B130="",0,IF($D130=1,IF(3&lt;=$C130,MIN(IF($E130=1,$F130-$I130,$H130)*INDEX(Rates!$C$2:$AP$60,MATCH($B130,Rates!$A$2:$A$60,0),3),Limits!$B$8*Assets!$S130),MIN(Limits!$B$9*Assets!$S130,MAX(0,$F130-SUM($I130:J130)))),IF($E130=1,$F130-$I130,$H130)*INDEX(Rates!$C$2:$AP$60,MATCH($B130,Rates!$A$2:$A$60,0),3)))</f>
      </c>
      <c r="L130" s="2">
        <f>IF($B130="",0,IF($D130=1,IF(4&lt;=$C130,MIN(IF($E130=1,$F130-$I130,$H130)*INDEX(Rates!$C$2:$AP$60,MATCH($B130,Rates!$A$2:$A$60,0),4),Limits!$B$9*Assets!$S130),MIN(Limits!$B$9*Assets!$S130,MAX(0,$F130-SUM($I130:K130)))),IF($E130=1,$F130-$I130,$H130)*INDEX(Rates!$C$2:$AP$60,MATCH($B130,Rates!$A$2:$A$60,0),4)))</f>
      </c>
      <c r="M130" s="2">
        <f>IF($B130="",0,IF($D130=1,IF(5&lt;=$C130,MIN(IF($E130=1,$F130-$I130,$H130)*INDEX(Rates!$C$2:$AP$60,MATCH($B130,Rates!$A$2:$A$60,0),5),Limits!$B$9*Assets!$S130),MIN(Limits!$B$9*Assets!$S130,MAX(0,$F130-SUM($I130:L130)))),IF($E130=1,$F130-$I130,$H130)*INDEX(Rates!$C$2:$AP$60,MATCH($B130,Rates!$A$2:$A$60,0),5)))</f>
      </c>
      <c r="N130" s="2">
        <f>IF($B130="",0,IF($D130=1,IF(6&lt;=$C130,MIN(IF($E130=1,$F130-$I130,$H130)*INDEX(Rates!$C$2:$AP$60,MATCH($B130,Rates!$A$2:$A$60,0),6),Limits!$B$9*Assets!$S130),MIN(Limits!$B$9*Assets!$S130,MAX(0,$F130-SUM($I130:M130)))),IF($E130=1,$F130-$I130,$H130)*INDEX(Rates!$C$2:$AP$60,MATCH($B130,Rates!$A$2:$A$60,0),6)))</f>
      </c>
      <c r="O130" s="2">
        <f>IF($B130="",0,IF($D130=1,IF(7&lt;=$C130,MIN(IF($E130=1,$F130-$I130,$H130)*INDEX(Rates!$C$2:$AP$60,MATCH($B130,Rates!$A$2:$A$60,0),7),Limits!$B$9*Assets!$S130),MIN(Limits!$B$9*Assets!$S130,MAX(0,$F130-SUM($I130:N130)))),IF($E130=1,$F130-$I130,$H130)*INDEX(Rates!$C$2:$AP$60,MATCH($B130,Rates!$A$2:$A$60,0),7)))</f>
      </c>
      <c r="P130" s="2">
        <f>IF($B130="",0,IF($D130=1,IF(8&lt;=$C130,MIN(IF($E130=1,$F130-$I130,$H130)*INDEX(Rates!$C$2:$AP$60,MATCH($B130,Rates!$A$2:$A$60,0),8),Limits!$B$9*Assets!$S130),MIN(Limits!$B$9*Assets!$S130,MAX(0,$F130-SUM($I130:O130)))),IF($E130=1,$F130-$I130,$H130)*INDEX(Rates!$C$2:$AP$60,MATCH($B130,Rates!$A$2:$A$60,0),8)))</f>
      </c>
      <c r="Q130" s="2">
        <f>IF($B130="",0,IF($D130=1,IF(9&lt;=$C130,MIN(IF($E130=1,$F130-$I130,$H130)*INDEX(Rates!$C$2:$AP$60,MATCH($B130,Rates!$A$2:$A$60,0),9),Limits!$B$9*Assets!$S130),MIN(Limits!$B$9*Assets!$S130,MAX(0,$F130-SUM($I130:P130)))),IF($E130=1,$F130-$I130,$H130)*INDEX(Rates!$C$2:$AP$60,MATCH($B130,Rates!$A$2:$A$60,0),9)))</f>
      </c>
      <c r="R130" s="2">
        <f>IF($B130="",0,IF($D130=1,IF(10&lt;=$C130,MIN(IF($E130=1,$F130-$I130,$H130)*INDEX(Rates!$C$2:$AP$60,MATCH($B130,Rates!$A$2:$A$60,0),10),Limits!$B$9*Assets!$S130),MIN(Limits!$B$9*Assets!$S130,MAX(0,$F130-SUM($I130:Q130)))),IF($E130=1,$F130-$I130,$H130)*INDEX(Rates!$C$2:$AP$60,MATCH($B130,Rates!$A$2:$A$60,0),10)))</f>
      </c>
      <c r="S130" s="2">
        <f>IF($B130="",0,IF($D130=1,IF(11&lt;=$C130,MIN(IF($E130=1,$F130-$I130,$H130)*INDEX(Rates!$C$2:$AP$60,MATCH($B130,Rates!$A$2:$A$60,0),11),Limits!$B$9*Assets!$S130),MIN(Limits!$B$9*Assets!$S130,MAX(0,$F130-SUM($I130:R130)))),IF($E130=1,$F130-$I130,$H130)*INDEX(Rates!$C$2:$AP$60,MATCH($B130,Rates!$A$2:$A$60,0),11)))</f>
      </c>
      <c r="T130" s="2">
        <f>IF($B130="",0,IF($D130=1,IF(12&lt;=$C130,MIN(IF($E130=1,$F130-$I130,$H130)*INDEX(Rates!$C$2:$AP$60,MATCH($B130,Rates!$A$2:$A$60,0),12),Limits!$B$9*Assets!$S130),MIN(Limits!$B$9*Assets!$S130,MAX(0,$F130-SUM($I130:S130)))),IF($E130=1,$F130-$I130,$H130)*INDEX(Rates!$C$2:$AP$60,MATCH($B130,Rates!$A$2:$A$60,0),12)))</f>
      </c>
      <c r="U130" s="2">
        <f>IF($B130="",0,IF($D130=1,IF(13&lt;=$C130,MIN(IF($E130=1,$F130-$I130,$H130)*INDEX(Rates!$C$2:$AP$60,MATCH($B130,Rates!$A$2:$A$60,0),13),Limits!$B$9*Assets!$S130),MIN(Limits!$B$9*Assets!$S130,MAX(0,$F130-SUM($I130:T130)))),IF($E130=1,$F130-$I130,$H130)*INDEX(Rates!$C$2:$AP$60,MATCH($B130,Rates!$A$2:$A$60,0),13)))</f>
      </c>
      <c r="V130" s="2">
        <f>IF($B130="",0,IF($D130=1,IF(14&lt;=$C130,MIN(IF($E130=1,$F130-$I130,$H130)*INDEX(Rates!$C$2:$AP$60,MATCH($B130,Rates!$A$2:$A$60,0),14),Limits!$B$9*Assets!$S130),MIN(Limits!$B$9*Assets!$S130,MAX(0,$F130-SUM($I130:U130)))),IF($E130=1,$F130-$I130,$H130)*INDEX(Rates!$C$2:$AP$60,MATCH($B130,Rates!$A$2:$A$60,0),14)))</f>
      </c>
      <c r="W130" s="2">
        <f>IF($B130="",0,IF($D130=1,IF(15&lt;=$C130,MIN(IF($E130=1,$F130-$I130,$H130)*INDEX(Rates!$C$2:$AP$60,MATCH($B130,Rates!$A$2:$A$60,0),15),Limits!$B$9*Assets!$S130),MIN(Limits!$B$9*Assets!$S130,MAX(0,$F130-SUM($I130:V130)))),IF($E130=1,$F130-$I130,$H130)*INDEX(Rates!$C$2:$AP$60,MATCH($B130,Rates!$A$2:$A$60,0),15)))</f>
      </c>
      <c r="X130" s="2">
        <f>IF($B130="",0,IF($D130=1,IF(16&lt;=$C130,MIN(IF($E130=1,$F130-$I130,$H130)*INDEX(Rates!$C$2:$AP$60,MATCH($B130,Rates!$A$2:$A$60,0),16),Limits!$B$9*Assets!$S130),MIN(Limits!$B$9*Assets!$S130,MAX(0,$F130-SUM($I130:W130)))),IF($E130=1,$F130-$I130,$H130)*INDEX(Rates!$C$2:$AP$60,MATCH($B130,Rates!$A$2:$A$60,0),16)))</f>
      </c>
      <c r="Y130" s="2">
        <f>IF($B130="",0,IF($D130=1,IF(17&lt;=$C130,MIN(IF($E130=1,$F130-$I130,$H130)*INDEX(Rates!$C$2:$AP$60,MATCH($B130,Rates!$A$2:$A$60,0),17),Limits!$B$9*Assets!$S130),MIN(Limits!$B$9*Assets!$S130,MAX(0,$F130-SUM($I130:X130)))),IF($E130=1,$F130-$I130,$H130)*INDEX(Rates!$C$2:$AP$60,MATCH($B130,Rates!$A$2:$A$60,0),17)))</f>
      </c>
      <c r="Z130" s="2">
        <f>IF($B130="",0,IF($D130=1,IF(18&lt;=$C130,MIN(IF($E130=1,$F130-$I130,$H130)*INDEX(Rates!$C$2:$AP$60,MATCH($B130,Rates!$A$2:$A$60,0),18),Limits!$B$9*Assets!$S130),MIN(Limits!$B$9*Assets!$S130,MAX(0,$F130-SUM($I130:Y130)))),IF($E130=1,$F130-$I130,$H130)*INDEX(Rates!$C$2:$AP$60,MATCH($B130,Rates!$A$2:$A$60,0),18)))</f>
      </c>
      <c r="AA130" s="2">
        <f>IF($B130="",0,IF($D130=1,IF(19&lt;=$C130,MIN(IF($E130=1,$F130-$I130,$H130)*INDEX(Rates!$C$2:$AP$60,MATCH($B130,Rates!$A$2:$A$60,0),19),Limits!$B$9*Assets!$S130),MIN(Limits!$B$9*Assets!$S130,MAX(0,$F130-SUM($I130:Z130)))),IF($E130=1,$F130-$I130,$H130)*INDEX(Rates!$C$2:$AP$60,MATCH($B130,Rates!$A$2:$A$60,0),19)))</f>
      </c>
      <c r="AB130" s="2">
        <f>IF($B130="",0,IF($D130=1,IF(20&lt;=$C130,MIN(IF($E130=1,$F130-$I130,$H130)*INDEX(Rates!$C$2:$AP$60,MATCH($B130,Rates!$A$2:$A$60,0),20),Limits!$B$9*Assets!$S130),MIN(Limits!$B$9*Assets!$S130,MAX(0,$F130-SUM($I130:AA130)))),IF($E130=1,$F130-$I130,$H130)*INDEX(Rates!$C$2:$AP$60,MATCH($B130,Rates!$A$2:$A$60,0),20)))</f>
      </c>
      <c r="AC130" s="2">
        <f>IF($B130="",0,IF($D130=1,IF(21&lt;=$C130,MIN(IF($E130=1,$F130-$I130,$H130)*INDEX(Rates!$C$2:$AP$60,MATCH($B130,Rates!$A$2:$A$60,0),21),Limits!$B$9*Assets!$S130),MIN(Limits!$B$9*Assets!$S130,MAX(0,$F130-SUM($I130:AB130)))),IF($E130=1,$F130-$I130,$H130)*INDEX(Rates!$C$2:$AP$60,MATCH($B130,Rates!$A$2:$A$60,0),21)))</f>
      </c>
      <c r="AD130" s="2">
        <f>IF($B130="",0,IF($D130=1,IF(22&lt;=$C130,MIN(IF($E130=1,$F130-$I130,$H130)*INDEX(Rates!$C$2:$AP$60,MATCH($B130,Rates!$A$2:$A$60,0),22),Limits!$B$9*Assets!$S130),MIN(Limits!$B$9*Assets!$S130,MAX(0,$F130-SUM($I130:AC130)))),IF($E130=1,$F130-$I130,$H130)*INDEX(Rates!$C$2:$AP$60,MATCH($B130,Rates!$A$2:$A$60,0),22)))</f>
      </c>
      <c r="AE130" s="2">
        <f>IF($B130="",0,IF($D130=1,IF(23&lt;=$C130,MIN(IF($E130=1,$F130-$I130,$H130)*INDEX(Rates!$C$2:$AP$60,MATCH($B130,Rates!$A$2:$A$60,0),23),Limits!$B$9*Assets!$S130),MIN(Limits!$B$9*Assets!$S130,MAX(0,$F130-SUM($I130:AD130)))),IF($E130=1,$F130-$I130,$H130)*INDEX(Rates!$C$2:$AP$60,MATCH($B130,Rates!$A$2:$A$60,0),23)))</f>
      </c>
      <c r="AF130" s="2">
        <f>IF($B130="",0,IF($D130=1,IF(24&lt;=$C130,MIN(IF($E130=1,$F130-$I130,$H130)*INDEX(Rates!$C$2:$AP$60,MATCH($B130,Rates!$A$2:$A$60,0),24),Limits!$B$9*Assets!$S130),MIN(Limits!$B$9*Assets!$S130,MAX(0,$F130-SUM($I130:AE130)))),IF($E130=1,$F130-$I130,$H130)*INDEX(Rates!$C$2:$AP$60,MATCH($B130,Rates!$A$2:$A$60,0),24)))</f>
      </c>
      <c r="AG130" s="2">
        <f>IF($B130="",0,IF($D130=1,IF(25&lt;=$C130,MIN(IF($E130=1,$F130-$I130,$H130)*INDEX(Rates!$C$2:$AP$60,MATCH($B130,Rates!$A$2:$A$60,0),25),Limits!$B$9*Assets!$S130),MIN(Limits!$B$9*Assets!$S130,MAX(0,$F130-SUM($I130:AF130)))),IF($E130=1,$F130-$I130,$H130)*INDEX(Rates!$C$2:$AP$60,MATCH($B130,Rates!$A$2:$A$60,0),25)))</f>
      </c>
      <c r="AH130" s="2">
        <f>IF($B130="",0,IF($D130=1,IF(26&lt;=$C130,MIN(IF($E130=1,$F130-$I130,$H130)*INDEX(Rates!$C$2:$AP$60,MATCH($B130,Rates!$A$2:$A$60,0),26),Limits!$B$9*Assets!$S130),MIN(Limits!$B$9*Assets!$S130,MAX(0,$F130-SUM($I130:AG130)))),IF($E130=1,$F130-$I130,$H130)*INDEX(Rates!$C$2:$AP$60,MATCH($B130,Rates!$A$2:$A$60,0),26)))</f>
      </c>
      <c r="AI130" s="2">
        <f>IF($B130="",0,IF($D130=1,IF(27&lt;=$C130,MIN(IF($E130=1,$F130-$I130,$H130)*INDEX(Rates!$C$2:$AP$60,MATCH($B130,Rates!$A$2:$A$60,0),27),Limits!$B$9*Assets!$S130),MIN(Limits!$B$9*Assets!$S130,MAX(0,$F130-SUM($I130:AH130)))),IF($E130=1,$F130-$I130,$H130)*INDEX(Rates!$C$2:$AP$60,MATCH($B130,Rates!$A$2:$A$60,0),27)))</f>
      </c>
      <c r="AJ130" s="2">
        <f>IF($B130="",0,IF($D130=1,IF(28&lt;=$C130,MIN(IF($E130=1,$F130-$I130,$H130)*INDEX(Rates!$C$2:$AP$60,MATCH($B130,Rates!$A$2:$A$60,0),28),Limits!$B$9*Assets!$S130),MIN(Limits!$B$9*Assets!$S130,MAX(0,$F130-SUM($I130:AI130)))),IF($E130=1,$F130-$I130,$H130)*INDEX(Rates!$C$2:$AP$60,MATCH($B130,Rates!$A$2:$A$60,0),28)))</f>
      </c>
      <c r="AK130" s="2">
        <f>IF($B130="",0,IF($D130=1,IF(29&lt;=$C130,MIN(IF($E130=1,$F130-$I130,$H130)*INDEX(Rates!$C$2:$AP$60,MATCH($B130,Rates!$A$2:$A$60,0),29),Limits!$B$9*Assets!$S130),MIN(Limits!$B$9*Assets!$S130,MAX(0,$F130-SUM($I130:AJ130)))),IF($E130=1,$F130-$I130,$H130)*INDEX(Rates!$C$2:$AP$60,MATCH($B130,Rates!$A$2:$A$60,0),29)))</f>
      </c>
      <c r="AL130" s="2">
        <f>IF($B130="",0,IF($D130=1,IF(30&lt;=$C130,MIN(IF($E130=1,$F130-$I130,$H130)*INDEX(Rates!$C$2:$AP$60,MATCH($B130,Rates!$A$2:$A$60,0),30),Limits!$B$9*Assets!$S130),MIN(Limits!$B$9*Assets!$S130,MAX(0,$F130-SUM($I130:AK130)))),IF($E130=1,$F130-$I130,$H130)*INDEX(Rates!$C$2:$AP$60,MATCH($B130,Rates!$A$2:$A$60,0),30)))</f>
      </c>
      <c r="AM130" s="2">
        <f>IF($B130="",0,IF($D130=1,IF(31&lt;=$C130,MIN(IF($E130=1,$F130-$I130,$H130)*INDEX(Rates!$C$2:$AP$60,MATCH($B130,Rates!$A$2:$A$60,0),31),Limits!$B$9*Assets!$S130),MIN(Limits!$B$9*Assets!$S130,MAX(0,$F130-SUM($I130:AL130)))),IF($E130=1,$F130-$I130,$H130)*INDEX(Rates!$C$2:$AP$60,MATCH($B130,Rates!$A$2:$A$60,0),31)))</f>
      </c>
      <c r="AN130" s="2">
        <f>IF($B130="",0,IF($D130=1,IF(32&lt;=$C130,MIN(IF($E130=1,$F130-$I130,$H130)*INDEX(Rates!$C$2:$AP$60,MATCH($B130,Rates!$A$2:$A$60,0),32),Limits!$B$9*Assets!$S130),MIN(Limits!$B$9*Assets!$S130,MAX(0,$F130-SUM($I130:AM130)))),IF($E130=1,$F130-$I130,$H130)*INDEX(Rates!$C$2:$AP$60,MATCH($B130,Rates!$A$2:$A$60,0),32)))</f>
      </c>
      <c r="AO130" s="2">
        <f>IF($B130="",0,IF($D130=1,IF(33&lt;=$C130,MIN(IF($E130=1,$F130-$I130,$H130)*INDEX(Rates!$C$2:$AP$60,MATCH($B130,Rates!$A$2:$A$60,0),33),Limits!$B$9*Assets!$S130),MIN(Limits!$B$9*Assets!$S130,MAX(0,$F130-SUM($I130:AN130)))),IF($E130=1,$F130-$I130,$H130)*INDEX(Rates!$C$2:$AP$60,MATCH($B130,Rates!$A$2:$A$60,0),33)))</f>
      </c>
      <c r="AP130" s="2">
        <f>IF($B130="",0,IF($D130=1,IF(34&lt;=$C130,MIN(IF($E130=1,$F130-$I130,$H130)*INDEX(Rates!$C$2:$AP$60,MATCH($B130,Rates!$A$2:$A$60,0),34),Limits!$B$9*Assets!$S130),MIN(Limits!$B$9*Assets!$S130,MAX(0,$F130-SUM($I130:AO130)))),IF($E130=1,$F130-$I130,$H130)*INDEX(Rates!$C$2:$AP$60,MATCH($B130,Rates!$A$2:$A$60,0),34)))</f>
      </c>
      <c r="AQ130" s="2">
        <f>IF($B130="",0,IF($D130=1,IF(35&lt;=$C130,MIN(IF($E130=1,$F130-$I130,$H130)*INDEX(Rates!$C$2:$AP$60,MATCH($B130,Rates!$A$2:$A$60,0),35),Limits!$B$9*Assets!$S130),MIN(Limits!$B$9*Assets!$S130,MAX(0,$F130-SUM($I130:AP130)))),IF($E130=1,$F130-$I130,$H130)*INDEX(Rates!$C$2:$AP$60,MATCH($B130,Rates!$A$2:$A$60,0),35)))</f>
      </c>
      <c r="AR130" s="2">
        <f>IF($B130="",0,IF($D130=1,IF(36&lt;=$C130,MIN(IF($E130=1,$F130-$I130,$H130)*INDEX(Rates!$C$2:$AP$60,MATCH($B130,Rates!$A$2:$A$60,0),36),Limits!$B$9*Assets!$S130),MIN(Limits!$B$9*Assets!$S130,MAX(0,$F130-SUM($I130:AQ130)))),IF($E130=1,$F130-$I130,$H130)*INDEX(Rates!$C$2:$AP$60,MATCH($B130,Rates!$A$2:$A$60,0),36)))</f>
      </c>
      <c r="AS130" s="2">
        <f>IF($B130="",0,IF($D130=1,IF(37&lt;=$C130,MIN(IF($E130=1,$F130-$I130,$H130)*INDEX(Rates!$C$2:$AP$60,MATCH($B130,Rates!$A$2:$A$60,0),37),Limits!$B$9*Assets!$S130),MIN(Limits!$B$9*Assets!$S130,MAX(0,$F130-SUM($I130:AR130)))),IF($E130=1,$F130-$I130,$H130)*INDEX(Rates!$C$2:$AP$60,MATCH($B130,Rates!$A$2:$A$60,0),37)))</f>
      </c>
      <c r="AT130" s="2">
        <f>IF($B130="",0,IF($D130=1,IF(38&lt;=$C130,MIN(IF($E130=1,$F130-$I130,$H130)*INDEX(Rates!$C$2:$AP$60,MATCH($B130,Rates!$A$2:$A$60,0),38),Limits!$B$9*Assets!$S130),MIN(Limits!$B$9*Assets!$S130,MAX(0,$F130-SUM($I130:AS130)))),IF($E130=1,$F130-$I130,$H130)*INDEX(Rates!$C$2:$AP$60,MATCH($B130,Rates!$A$2:$A$60,0),38)))</f>
      </c>
      <c r="AU130" s="2">
        <f>IF($B130="",0,IF($D130=1,IF(39&lt;=$C130,MIN(IF($E130=1,$F130-$I130,$H130)*INDEX(Rates!$C$2:$AP$60,MATCH($B130,Rates!$A$2:$A$60,0),39),Limits!$B$9*Assets!$S130),MIN(Limits!$B$9*Assets!$S130,MAX(0,$F130-SUM($I130:AT130)))),IF($E130=1,$F130-$I130,$H130)*INDEX(Rates!$C$2:$AP$60,MATCH($B130,Rates!$A$2:$A$60,0),39)))</f>
      </c>
      <c r="AV130" s="2">
        <f>IF($B130="",0,IF($D130=1,IF(40&lt;=$C130,MIN(IF($E130=1,$F130-$I130,$H130)*INDEX(Rates!$C$2:$AP$60,MATCH($B130,Rates!$A$2:$A$60,0),40),Limits!$B$9*Assets!$S130),MIN(Limits!$B$9*Assets!$S130,MAX(0,$F130-SUM($I130:AU130)))),IF($E130=1,$F130-$I130,$H130)*INDEX(Rates!$C$2:$AP$60,MATCH($B130,Rates!$A$2:$A$60,0),40)))</f>
      </c>
    </row>
    <row r="131" spans="1:48" x14ac:dyDescent="0.25">
      <c r="A131">
        <f>IF(Assets!A131="","",Assets!A131)</f>
      </c>
      <c r="B131">
        <f>Assets!AD131</f>
      </c>
      <c r="C131">
        <f>IF(B131="",0,INDEX(Rates!$B$2:$B$60,MATCH(B131,Rates!$A$2:$A$60,0)))</f>
      </c>
      <c r="D131">
        <f>Assets!X131</f>
      </c>
      <c r="E131">
        <f>IF(AND(D131=1,Assets!J131=1,Assets!K131=0),1,0)</f>
      </c>
      <c r="F131">
        <f>Assets!T131</f>
      </c>
      <c r="G131">
        <f>Assets!AF131+Assets!L131</f>
      </c>
      <c r="H131">
        <f>Assets!M131</f>
      </c>
      <c r="I131" s="2">
        <f>IF($B131="",0,IF($D131=1,IF(1&lt;=$C131,MIN($G131+$H131*INDEX(Rates!$C$2:$AP$60,MATCH($B131,Rates!$A$2:$A$60,0),1),Assets!$Z131),MIN($G131+$H131*INDEX(Rates!$C$2:$AP$60,MATCH($B131,Rates!$A$2:$A$60,0),1),Assets!$Z131)),$G131+$H131*INDEX(Rates!$C$2:$AP$60,MATCH($B131,Rates!$A$2:$A$60,0),1)))</f>
      </c>
      <c r="J131" s="2">
        <f>IF($B131="",0,IF($D131=1,IF(2&lt;=$C131,MIN(IF($E131=1,$F131-$I131,$H131)*INDEX(Rates!$C$2:$AP$60,MATCH($B131,Rates!$A$2:$A$60,0),2),Limits!$B$7*Assets!$S131),MIN(Limits!$B$9*Assets!$S131,MAX(0,$F131-SUM($I131:I131)))),IF($E131=1,$F131-$I131,$H131)*INDEX(Rates!$C$2:$AP$60,MATCH($B131,Rates!$A$2:$A$60,0),2)))</f>
      </c>
      <c r="K131" s="2">
        <f>IF($B131="",0,IF($D131=1,IF(3&lt;=$C131,MIN(IF($E131=1,$F131-$I131,$H131)*INDEX(Rates!$C$2:$AP$60,MATCH($B131,Rates!$A$2:$A$60,0),3),Limits!$B$8*Assets!$S131),MIN(Limits!$B$9*Assets!$S131,MAX(0,$F131-SUM($I131:J131)))),IF($E131=1,$F131-$I131,$H131)*INDEX(Rates!$C$2:$AP$60,MATCH($B131,Rates!$A$2:$A$60,0),3)))</f>
      </c>
      <c r="L131" s="2">
        <f>IF($B131="",0,IF($D131=1,IF(4&lt;=$C131,MIN(IF($E131=1,$F131-$I131,$H131)*INDEX(Rates!$C$2:$AP$60,MATCH($B131,Rates!$A$2:$A$60,0),4),Limits!$B$9*Assets!$S131),MIN(Limits!$B$9*Assets!$S131,MAX(0,$F131-SUM($I131:K131)))),IF($E131=1,$F131-$I131,$H131)*INDEX(Rates!$C$2:$AP$60,MATCH($B131,Rates!$A$2:$A$60,0),4)))</f>
      </c>
      <c r="M131" s="2">
        <f>IF($B131="",0,IF($D131=1,IF(5&lt;=$C131,MIN(IF($E131=1,$F131-$I131,$H131)*INDEX(Rates!$C$2:$AP$60,MATCH($B131,Rates!$A$2:$A$60,0),5),Limits!$B$9*Assets!$S131),MIN(Limits!$B$9*Assets!$S131,MAX(0,$F131-SUM($I131:L131)))),IF($E131=1,$F131-$I131,$H131)*INDEX(Rates!$C$2:$AP$60,MATCH($B131,Rates!$A$2:$A$60,0),5)))</f>
      </c>
      <c r="N131" s="2">
        <f>IF($B131="",0,IF($D131=1,IF(6&lt;=$C131,MIN(IF($E131=1,$F131-$I131,$H131)*INDEX(Rates!$C$2:$AP$60,MATCH($B131,Rates!$A$2:$A$60,0),6),Limits!$B$9*Assets!$S131),MIN(Limits!$B$9*Assets!$S131,MAX(0,$F131-SUM($I131:M131)))),IF($E131=1,$F131-$I131,$H131)*INDEX(Rates!$C$2:$AP$60,MATCH($B131,Rates!$A$2:$A$60,0),6)))</f>
      </c>
      <c r="O131" s="2">
        <f>IF($B131="",0,IF($D131=1,IF(7&lt;=$C131,MIN(IF($E131=1,$F131-$I131,$H131)*INDEX(Rates!$C$2:$AP$60,MATCH($B131,Rates!$A$2:$A$60,0),7),Limits!$B$9*Assets!$S131),MIN(Limits!$B$9*Assets!$S131,MAX(0,$F131-SUM($I131:N131)))),IF($E131=1,$F131-$I131,$H131)*INDEX(Rates!$C$2:$AP$60,MATCH($B131,Rates!$A$2:$A$60,0),7)))</f>
      </c>
      <c r="P131" s="2">
        <f>IF($B131="",0,IF($D131=1,IF(8&lt;=$C131,MIN(IF($E131=1,$F131-$I131,$H131)*INDEX(Rates!$C$2:$AP$60,MATCH($B131,Rates!$A$2:$A$60,0),8),Limits!$B$9*Assets!$S131),MIN(Limits!$B$9*Assets!$S131,MAX(0,$F131-SUM($I131:O131)))),IF($E131=1,$F131-$I131,$H131)*INDEX(Rates!$C$2:$AP$60,MATCH($B131,Rates!$A$2:$A$60,0),8)))</f>
      </c>
      <c r="Q131" s="2">
        <f>IF($B131="",0,IF($D131=1,IF(9&lt;=$C131,MIN(IF($E131=1,$F131-$I131,$H131)*INDEX(Rates!$C$2:$AP$60,MATCH($B131,Rates!$A$2:$A$60,0),9),Limits!$B$9*Assets!$S131),MIN(Limits!$B$9*Assets!$S131,MAX(0,$F131-SUM($I131:P131)))),IF($E131=1,$F131-$I131,$H131)*INDEX(Rates!$C$2:$AP$60,MATCH($B131,Rates!$A$2:$A$60,0),9)))</f>
      </c>
      <c r="R131" s="2">
        <f>IF($B131="",0,IF($D131=1,IF(10&lt;=$C131,MIN(IF($E131=1,$F131-$I131,$H131)*INDEX(Rates!$C$2:$AP$60,MATCH($B131,Rates!$A$2:$A$60,0),10),Limits!$B$9*Assets!$S131),MIN(Limits!$B$9*Assets!$S131,MAX(0,$F131-SUM($I131:Q131)))),IF($E131=1,$F131-$I131,$H131)*INDEX(Rates!$C$2:$AP$60,MATCH($B131,Rates!$A$2:$A$60,0),10)))</f>
      </c>
      <c r="S131" s="2">
        <f>IF($B131="",0,IF($D131=1,IF(11&lt;=$C131,MIN(IF($E131=1,$F131-$I131,$H131)*INDEX(Rates!$C$2:$AP$60,MATCH($B131,Rates!$A$2:$A$60,0),11),Limits!$B$9*Assets!$S131),MIN(Limits!$B$9*Assets!$S131,MAX(0,$F131-SUM($I131:R131)))),IF($E131=1,$F131-$I131,$H131)*INDEX(Rates!$C$2:$AP$60,MATCH($B131,Rates!$A$2:$A$60,0),11)))</f>
      </c>
      <c r="T131" s="2">
        <f>IF($B131="",0,IF($D131=1,IF(12&lt;=$C131,MIN(IF($E131=1,$F131-$I131,$H131)*INDEX(Rates!$C$2:$AP$60,MATCH($B131,Rates!$A$2:$A$60,0),12),Limits!$B$9*Assets!$S131),MIN(Limits!$B$9*Assets!$S131,MAX(0,$F131-SUM($I131:S131)))),IF($E131=1,$F131-$I131,$H131)*INDEX(Rates!$C$2:$AP$60,MATCH($B131,Rates!$A$2:$A$60,0),12)))</f>
      </c>
      <c r="U131" s="2">
        <f>IF($B131="",0,IF($D131=1,IF(13&lt;=$C131,MIN(IF($E131=1,$F131-$I131,$H131)*INDEX(Rates!$C$2:$AP$60,MATCH($B131,Rates!$A$2:$A$60,0),13),Limits!$B$9*Assets!$S131),MIN(Limits!$B$9*Assets!$S131,MAX(0,$F131-SUM($I131:T131)))),IF($E131=1,$F131-$I131,$H131)*INDEX(Rates!$C$2:$AP$60,MATCH($B131,Rates!$A$2:$A$60,0),13)))</f>
      </c>
      <c r="V131" s="2">
        <f>IF($B131="",0,IF($D131=1,IF(14&lt;=$C131,MIN(IF($E131=1,$F131-$I131,$H131)*INDEX(Rates!$C$2:$AP$60,MATCH($B131,Rates!$A$2:$A$60,0),14),Limits!$B$9*Assets!$S131),MIN(Limits!$B$9*Assets!$S131,MAX(0,$F131-SUM($I131:U131)))),IF($E131=1,$F131-$I131,$H131)*INDEX(Rates!$C$2:$AP$60,MATCH($B131,Rates!$A$2:$A$60,0),14)))</f>
      </c>
      <c r="W131" s="2">
        <f>IF($B131="",0,IF($D131=1,IF(15&lt;=$C131,MIN(IF($E131=1,$F131-$I131,$H131)*INDEX(Rates!$C$2:$AP$60,MATCH($B131,Rates!$A$2:$A$60,0),15),Limits!$B$9*Assets!$S131),MIN(Limits!$B$9*Assets!$S131,MAX(0,$F131-SUM($I131:V131)))),IF($E131=1,$F131-$I131,$H131)*INDEX(Rates!$C$2:$AP$60,MATCH($B131,Rates!$A$2:$A$60,0),15)))</f>
      </c>
      <c r="X131" s="2">
        <f>IF($B131="",0,IF($D131=1,IF(16&lt;=$C131,MIN(IF($E131=1,$F131-$I131,$H131)*INDEX(Rates!$C$2:$AP$60,MATCH($B131,Rates!$A$2:$A$60,0),16),Limits!$B$9*Assets!$S131),MIN(Limits!$B$9*Assets!$S131,MAX(0,$F131-SUM($I131:W131)))),IF($E131=1,$F131-$I131,$H131)*INDEX(Rates!$C$2:$AP$60,MATCH($B131,Rates!$A$2:$A$60,0),16)))</f>
      </c>
      <c r="Y131" s="2">
        <f>IF($B131="",0,IF($D131=1,IF(17&lt;=$C131,MIN(IF($E131=1,$F131-$I131,$H131)*INDEX(Rates!$C$2:$AP$60,MATCH($B131,Rates!$A$2:$A$60,0),17),Limits!$B$9*Assets!$S131),MIN(Limits!$B$9*Assets!$S131,MAX(0,$F131-SUM($I131:X131)))),IF($E131=1,$F131-$I131,$H131)*INDEX(Rates!$C$2:$AP$60,MATCH($B131,Rates!$A$2:$A$60,0),17)))</f>
      </c>
      <c r="Z131" s="2">
        <f>IF($B131="",0,IF($D131=1,IF(18&lt;=$C131,MIN(IF($E131=1,$F131-$I131,$H131)*INDEX(Rates!$C$2:$AP$60,MATCH($B131,Rates!$A$2:$A$60,0),18),Limits!$B$9*Assets!$S131),MIN(Limits!$B$9*Assets!$S131,MAX(0,$F131-SUM($I131:Y131)))),IF($E131=1,$F131-$I131,$H131)*INDEX(Rates!$C$2:$AP$60,MATCH($B131,Rates!$A$2:$A$60,0),18)))</f>
      </c>
      <c r="AA131" s="2">
        <f>IF($B131="",0,IF($D131=1,IF(19&lt;=$C131,MIN(IF($E131=1,$F131-$I131,$H131)*INDEX(Rates!$C$2:$AP$60,MATCH($B131,Rates!$A$2:$A$60,0),19),Limits!$B$9*Assets!$S131),MIN(Limits!$B$9*Assets!$S131,MAX(0,$F131-SUM($I131:Z131)))),IF($E131=1,$F131-$I131,$H131)*INDEX(Rates!$C$2:$AP$60,MATCH($B131,Rates!$A$2:$A$60,0),19)))</f>
      </c>
      <c r="AB131" s="2">
        <f>IF($B131="",0,IF($D131=1,IF(20&lt;=$C131,MIN(IF($E131=1,$F131-$I131,$H131)*INDEX(Rates!$C$2:$AP$60,MATCH($B131,Rates!$A$2:$A$60,0),20),Limits!$B$9*Assets!$S131),MIN(Limits!$B$9*Assets!$S131,MAX(0,$F131-SUM($I131:AA131)))),IF($E131=1,$F131-$I131,$H131)*INDEX(Rates!$C$2:$AP$60,MATCH($B131,Rates!$A$2:$A$60,0),20)))</f>
      </c>
      <c r="AC131" s="2">
        <f>IF($B131="",0,IF($D131=1,IF(21&lt;=$C131,MIN(IF($E131=1,$F131-$I131,$H131)*INDEX(Rates!$C$2:$AP$60,MATCH($B131,Rates!$A$2:$A$60,0),21),Limits!$B$9*Assets!$S131),MIN(Limits!$B$9*Assets!$S131,MAX(0,$F131-SUM($I131:AB131)))),IF($E131=1,$F131-$I131,$H131)*INDEX(Rates!$C$2:$AP$60,MATCH($B131,Rates!$A$2:$A$60,0),21)))</f>
      </c>
      <c r="AD131" s="2">
        <f>IF($B131="",0,IF($D131=1,IF(22&lt;=$C131,MIN(IF($E131=1,$F131-$I131,$H131)*INDEX(Rates!$C$2:$AP$60,MATCH($B131,Rates!$A$2:$A$60,0),22),Limits!$B$9*Assets!$S131),MIN(Limits!$B$9*Assets!$S131,MAX(0,$F131-SUM($I131:AC131)))),IF($E131=1,$F131-$I131,$H131)*INDEX(Rates!$C$2:$AP$60,MATCH($B131,Rates!$A$2:$A$60,0),22)))</f>
      </c>
      <c r="AE131" s="2">
        <f>IF($B131="",0,IF($D131=1,IF(23&lt;=$C131,MIN(IF($E131=1,$F131-$I131,$H131)*INDEX(Rates!$C$2:$AP$60,MATCH($B131,Rates!$A$2:$A$60,0),23),Limits!$B$9*Assets!$S131),MIN(Limits!$B$9*Assets!$S131,MAX(0,$F131-SUM($I131:AD131)))),IF($E131=1,$F131-$I131,$H131)*INDEX(Rates!$C$2:$AP$60,MATCH($B131,Rates!$A$2:$A$60,0),23)))</f>
      </c>
      <c r="AF131" s="2">
        <f>IF($B131="",0,IF($D131=1,IF(24&lt;=$C131,MIN(IF($E131=1,$F131-$I131,$H131)*INDEX(Rates!$C$2:$AP$60,MATCH($B131,Rates!$A$2:$A$60,0),24),Limits!$B$9*Assets!$S131),MIN(Limits!$B$9*Assets!$S131,MAX(0,$F131-SUM($I131:AE131)))),IF($E131=1,$F131-$I131,$H131)*INDEX(Rates!$C$2:$AP$60,MATCH($B131,Rates!$A$2:$A$60,0),24)))</f>
      </c>
      <c r="AG131" s="2">
        <f>IF($B131="",0,IF($D131=1,IF(25&lt;=$C131,MIN(IF($E131=1,$F131-$I131,$H131)*INDEX(Rates!$C$2:$AP$60,MATCH($B131,Rates!$A$2:$A$60,0),25),Limits!$B$9*Assets!$S131),MIN(Limits!$B$9*Assets!$S131,MAX(0,$F131-SUM($I131:AF131)))),IF($E131=1,$F131-$I131,$H131)*INDEX(Rates!$C$2:$AP$60,MATCH($B131,Rates!$A$2:$A$60,0),25)))</f>
      </c>
      <c r="AH131" s="2">
        <f>IF($B131="",0,IF($D131=1,IF(26&lt;=$C131,MIN(IF($E131=1,$F131-$I131,$H131)*INDEX(Rates!$C$2:$AP$60,MATCH($B131,Rates!$A$2:$A$60,0),26),Limits!$B$9*Assets!$S131),MIN(Limits!$B$9*Assets!$S131,MAX(0,$F131-SUM($I131:AG131)))),IF($E131=1,$F131-$I131,$H131)*INDEX(Rates!$C$2:$AP$60,MATCH($B131,Rates!$A$2:$A$60,0),26)))</f>
      </c>
      <c r="AI131" s="2">
        <f>IF($B131="",0,IF($D131=1,IF(27&lt;=$C131,MIN(IF($E131=1,$F131-$I131,$H131)*INDEX(Rates!$C$2:$AP$60,MATCH($B131,Rates!$A$2:$A$60,0),27),Limits!$B$9*Assets!$S131),MIN(Limits!$B$9*Assets!$S131,MAX(0,$F131-SUM($I131:AH131)))),IF($E131=1,$F131-$I131,$H131)*INDEX(Rates!$C$2:$AP$60,MATCH($B131,Rates!$A$2:$A$60,0),27)))</f>
      </c>
      <c r="AJ131" s="2">
        <f>IF($B131="",0,IF($D131=1,IF(28&lt;=$C131,MIN(IF($E131=1,$F131-$I131,$H131)*INDEX(Rates!$C$2:$AP$60,MATCH($B131,Rates!$A$2:$A$60,0),28),Limits!$B$9*Assets!$S131),MIN(Limits!$B$9*Assets!$S131,MAX(0,$F131-SUM($I131:AI131)))),IF($E131=1,$F131-$I131,$H131)*INDEX(Rates!$C$2:$AP$60,MATCH($B131,Rates!$A$2:$A$60,0),28)))</f>
      </c>
      <c r="AK131" s="2">
        <f>IF($B131="",0,IF($D131=1,IF(29&lt;=$C131,MIN(IF($E131=1,$F131-$I131,$H131)*INDEX(Rates!$C$2:$AP$60,MATCH($B131,Rates!$A$2:$A$60,0),29),Limits!$B$9*Assets!$S131),MIN(Limits!$B$9*Assets!$S131,MAX(0,$F131-SUM($I131:AJ131)))),IF($E131=1,$F131-$I131,$H131)*INDEX(Rates!$C$2:$AP$60,MATCH($B131,Rates!$A$2:$A$60,0),29)))</f>
      </c>
      <c r="AL131" s="2">
        <f>IF($B131="",0,IF($D131=1,IF(30&lt;=$C131,MIN(IF($E131=1,$F131-$I131,$H131)*INDEX(Rates!$C$2:$AP$60,MATCH($B131,Rates!$A$2:$A$60,0),30),Limits!$B$9*Assets!$S131),MIN(Limits!$B$9*Assets!$S131,MAX(0,$F131-SUM($I131:AK131)))),IF($E131=1,$F131-$I131,$H131)*INDEX(Rates!$C$2:$AP$60,MATCH($B131,Rates!$A$2:$A$60,0),30)))</f>
      </c>
      <c r="AM131" s="2">
        <f>IF($B131="",0,IF($D131=1,IF(31&lt;=$C131,MIN(IF($E131=1,$F131-$I131,$H131)*INDEX(Rates!$C$2:$AP$60,MATCH($B131,Rates!$A$2:$A$60,0),31),Limits!$B$9*Assets!$S131),MIN(Limits!$B$9*Assets!$S131,MAX(0,$F131-SUM($I131:AL131)))),IF($E131=1,$F131-$I131,$H131)*INDEX(Rates!$C$2:$AP$60,MATCH($B131,Rates!$A$2:$A$60,0),31)))</f>
      </c>
      <c r="AN131" s="2">
        <f>IF($B131="",0,IF($D131=1,IF(32&lt;=$C131,MIN(IF($E131=1,$F131-$I131,$H131)*INDEX(Rates!$C$2:$AP$60,MATCH($B131,Rates!$A$2:$A$60,0),32),Limits!$B$9*Assets!$S131),MIN(Limits!$B$9*Assets!$S131,MAX(0,$F131-SUM($I131:AM131)))),IF($E131=1,$F131-$I131,$H131)*INDEX(Rates!$C$2:$AP$60,MATCH($B131,Rates!$A$2:$A$60,0),32)))</f>
      </c>
      <c r="AO131" s="2">
        <f>IF($B131="",0,IF($D131=1,IF(33&lt;=$C131,MIN(IF($E131=1,$F131-$I131,$H131)*INDEX(Rates!$C$2:$AP$60,MATCH($B131,Rates!$A$2:$A$60,0),33),Limits!$B$9*Assets!$S131),MIN(Limits!$B$9*Assets!$S131,MAX(0,$F131-SUM($I131:AN131)))),IF($E131=1,$F131-$I131,$H131)*INDEX(Rates!$C$2:$AP$60,MATCH($B131,Rates!$A$2:$A$60,0),33)))</f>
      </c>
      <c r="AP131" s="2">
        <f>IF($B131="",0,IF($D131=1,IF(34&lt;=$C131,MIN(IF($E131=1,$F131-$I131,$H131)*INDEX(Rates!$C$2:$AP$60,MATCH($B131,Rates!$A$2:$A$60,0),34),Limits!$B$9*Assets!$S131),MIN(Limits!$B$9*Assets!$S131,MAX(0,$F131-SUM($I131:AO131)))),IF($E131=1,$F131-$I131,$H131)*INDEX(Rates!$C$2:$AP$60,MATCH($B131,Rates!$A$2:$A$60,0),34)))</f>
      </c>
      <c r="AQ131" s="2">
        <f>IF($B131="",0,IF($D131=1,IF(35&lt;=$C131,MIN(IF($E131=1,$F131-$I131,$H131)*INDEX(Rates!$C$2:$AP$60,MATCH($B131,Rates!$A$2:$A$60,0),35),Limits!$B$9*Assets!$S131),MIN(Limits!$B$9*Assets!$S131,MAX(0,$F131-SUM($I131:AP131)))),IF($E131=1,$F131-$I131,$H131)*INDEX(Rates!$C$2:$AP$60,MATCH($B131,Rates!$A$2:$A$60,0),35)))</f>
      </c>
      <c r="AR131" s="2">
        <f>IF($B131="",0,IF($D131=1,IF(36&lt;=$C131,MIN(IF($E131=1,$F131-$I131,$H131)*INDEX(Rates!$C$2:$AP$60,MATCH($B131,Rates!$A$2:$A$60,0),36),Limits!$B$9*Assets!$S131),MIN(Limits!$B$9*Assets!$S131,MAX(0,$F131-SUM($I131:AQ131)))),IF($E131=1,$F131-$I131,$H131)*INDEX(Rates!$C$2:$AP$60,MATCH($B131,Rates!$A$2:$A$60,0),36)))</f>
      </c>
      <c r="AS131" s="2">
        <f>IF($B131="",0,IF($D131=1,IF(37&lt;=$C131,MIN(IF($E131=1,$F131-$I131,$H131)*INDEX(Rates!$C$2:$AP$60,MATCH($B131,Rates!$A$2:$A$60,0),37),Limits!$B$9*Assets!$S131),MIN(Limits!$B$9*Assets!$S131,MAX(0,$F131-SUM($I131:AR131)))),IF($E131=1,$F131-$I131,$H131)*INDEX(Rates!$C$2:$AP$60,MATCH($B131,Rates!$A$2:$A$60,0),37)))</f>
      </c>
      <c r="AT131" s="2">
        <f>IF($B131="",0,IF($D131=1,IF(38&lt;=$C131,MIN(IF($E131=1,$F131-$I131,$H131)*INDEX(Rates!$C$2:$AP$60,MATCH($B131,Rates!$A$2:$A$60,0),38),Limits!$B$9*Assets!$S131),MIN(Limits!$B$9*Assets!$S131,MAX(0,$F131-SUM($I131:AS131)))),IF($E131=1,$F131-$I131,$H131)*INDEX(Rates!$C$2:$AP$60,MATCH($B131,Rates!$A$2:$A$60,0),38)))</f>
      </c>
      <c r="AU131" s="2">
        <f>IF($B131="",0,IF($D131=1,IF(39&lt;=$C131,MIN(IF($E131=1,$F131-$I131,$H131)*INDEX(Rates!$C$2:$AP$60,MATCH($B131,Rates!$A$2:$A$60,0),39),Limits!$B$9*Assets!$S131),MIN(Limits!$B$9*Assets!$S131,MAX(0,$F131-SUM($I131:AT131)))),IF($E131=1,$F131-$I131,$H131)*INDEX(Rates!$C$2:$AP$60,MATCH($B131,Rates!$A$2:$A$60,0),39)))</f>
      </c>
      <c r="AV131" s="2">
        <f>IF($B131="",0,IF($D131=1,IF(40&lt;=$C131,MIN(IF($E131=1,$F131-$I131,$H131)*INDEX(Rates!$C$2:$AP$60,MATCH($B131,Rates!$A$2:$A$60,0),40),Limits!$B$9*Assets!$S131),MIN(Limits!$B$9*Assets!$S131,MAX(0,$F131-SUM($I131:AU131)))),IF($E131=1,$F131-$I131,$H131)*INDEX(Rates!$C$2:$AP$60,MATCH($B131,Rates!$A$2:$A$60,0),40)))</f>
      </c>
    </row>
    <row r="132" spans="1:48" x14ac:dyDescent="0.25">
      <c r="A132">
        <f>IF(Assets!A132="","",Assets!A132)</f>
      </c>
      <c r="B132">
        <f>Assets!AD132</f>
      </c>
      <c r="C132">
        <f>IF(B132="",0,INDEX(Rates!$B$2:$B$60,MATCH(B132,Rates!$A$2:$A$60,0)))</f>
      </c>
      <c r="D132">
        <f>Assets!X132</f>
      </c>
      <c r="E132">
        <f>IF(AND(D132=1,Assets!J132=1,Assets!K132=0),1,0)</f>
      </c>
      <c r="F132">
        <f>Assets!T132</f>
      </c>
      <c r="G132">
        <f>Assets!AF132+Assets!L132</f>
      </c>
      <c r="H132">
        <f>Assets!M132</f>
      </c>
      <c r="I132" s="2">
        <f>IF($B132="",0,IF($D132=1,IF(1&lt;=$C132,MIN($G132+$H132*INDEX(Rates!$C$2:$AP$60,MATCH($B132,Rates!$A$2:$A$60,0),1),Assets!$Z132),MIN($G132+$H132*INDEX(Rates!$C$2:$AP$60,MATCH($B132,Rates!$A$2:$A$60,0),1),Assets!$Z132)),$G132+$H132*INDEX(Rates!$C$2:$AP$60,MATCH($B132,Rates!$A$2:$A$60,0),1)))</f>
      </c>
      <c r="J132" s="2">
        <f>IF($B132="",0,IF($D132=1,IF(2&lt;=$C132,MIN(IF($E132=1,$F132-$I132,$H132)*INDEX(Rates!$C$2:$AP$60,MATCH($B132,Rates!$A$2:$A$60,0),2),Limits!$B$7*Assets!$S132),MIN(Limits!$B$9*Assets!$S132,MAX(0,$F132-SUM($I132:I132)))),IF($E132=1,$F132-$I132,$H132)*INDEX(Rates!$C$2:$AP$60,MATCH($B132,Rates!$A$2:$A$60,0),2)))</f>
      </c>
      <c r="K132" s="2">
        <f>IF($B132="",0,IF($D132=1,IF(3&lt;=$C132,MIN(IF($E132=1,$F132-$I132,$H132)*INDEX(Rates!$C$2:$AP$60,MATCH($B132,Rates!$A$2:$A$60,0),3),Limits!$B$8*Assets!$S132),MIN(Limits!$B$9*Assets!$S132,MAX(0,$F132-SUM($I132:J132)))),IF($E132=1,$F132-$I132,$H132)*INDEX(Rates!$C$2:$AP$60,MATCH($B132,Rates!$A$2:$A$60,0),3)))</f>
      </c>
      <c r="L132" s="2">
        <f>IF($B132="",0,IF($D132=1,IF(4&lt;=$C132,MIN(IF($E132=1,$F132-$I132,$H132)*INDEX(Rates!$C$2:$AP$60,MATCH($B132,Rates!$A$2:$A$60,0),4),Limits!$B$9*Assets!$S132),MIN(Limits!$B$9*Assets!$S132,MAX(0,$F132-SUM($I132:K132)))),IF($E132=1,$F132-$I132,$H132)*INDEX(Rates!$C$2:$AP$60,MATCH($B132,Rates!$A$2:$A$60,0),4)))</f>
      </c>
      <c r="M132" s="2">
        <f>IF($B132="",0,IF($D132=1,IF(5&lt;=$C132,MIN(IF($E132=1,$F132-$I132,$H132)*INDEX(Rates!$C$2:$AP$60,MATCH($B132,Rates!$A$2:$A$60,0),5),Limits!$B$9*Assets!$S132),MIN(Limits!$B$9*Assets!$S132,MAX(0,$F132-SUM($I132:L132)))),IF($E132=1,$F132-$I132,$H132)*INDEX(Rates!$C$2:$AP$60,MATCH($B132,Rates!$A$2:$A$60,0),5)))</f>
      </c>
      <c r="N132" s="2">
        <f>IF($B132="",0,IF($D132=1,IF(6&lt;=$C132,MIN(IF($E132=1,$F132-$I132,$H132)*INDEX(Rates!$C$2:$AP$60,MATCH($B132,Rates!$A$2:$A$60,0),6),Limits!$B$9*Assets!$S132),MIN(Limits!$B$9*Assets!$S132,MAX(0,$F132-SUM($I132:M132)))),IF($E132=1,$F132-$I132,$H132)*INDEX(Rates!$C$2:$AP$60,MATCH($B132,Rates!$A$2:$A$60,0),6)))</f>
      </c>
      <c r="O132" s="2">
        <f>IF($B132="",0,IF($D132=1,IF(7&lt;=$C132,MIN(IF($E132=1,$F132-$I132,$H132)*INDEX(Rates!$C$2:$AP$60,MATCH($B132,Rates!$A$2:$A$60,0),7),Limits!$B$9*Assets!$S132),MIN(Limits!$B$9*Assets!$S132,MAX(0,$F132-SUM($I132:N132)))),IF($E132=1,$F132-$I132,$H132)*INDEX(Rates!$C$2:$AP$60,MATCH($B132,Rates!$A$2:$A$60,0),7)))</f>
      </c>
      <c r="P132" s="2">
        <f>IF($B132="",0,IF($D132=1,IF(8&lt;=$C132,MIN(IF($E132=1,$F132-$I132,$H132)*INDEX(Rates!$C$2:$AP$60,MATCH($B132,Rates!$A$2:$A$60,0),8),Limits!$B$9*Assets!$S132),MIN(Limits!$B$9*Assets!$S132,MAX(0,$F132-SUM($I132:O132)))),IF($E132=1,$F132-$I132,$H132)*INDEX(Rates!$C$2:$AP$60,MATCH($B132,Rates!$A$2:$A$60,0),8)))</f>
      </c>
      <c r="Q132" s="2">
        <f>IF($B132="",0,IF($D132=1,IF(9&lt;=$C132,MIN(IF($E132=1,$F132-$I132,$H132)*INDEX(Rates!$C$2:$AP$60,MATCH($B132,Rates!$A$2:$A$60,0),9),Limits!$B$9*Assets!$S132),MIN(Limits!$B$9*Assets!$S132,MAX(0,$F132-SUM($I132:P132)))),IF($E132=1,$F132-$I132,$H132)*INDEX(Rates!$C$2:$AP$60,MATCH($B132,Rates!$A$2:$A$60,0),9)))</f>
      </c>
      <c r="R132" s="2">
        <f>IF($B132="",0,IF($D132=1,IF(10&lt;=$C132,MIN(IF($E132=1,$F132-$I132,$H132)*INDEX(Rates!$C$2:$AP$60,MATCH($B132,Rates!$A$2:$A$60,0),10),Limits!$B$9*Assets!$S132),MIN(Limits!$B$9*Assets!$S132,MAX(0,$F132-SUM($I132:Q132)))),IF($E132=1,$F132-$I132,$H132)*INDEX(Rates!$C$2:$AP$60,MATCH($B132,Rates!$A$2:$A$60,0),10)))</f>
      </c>
      <c r="S132" s="2">
        <f>IF($B132="",0,IF($D132=1,IF(11&lt;=$C132,MIN(IF($E132=1,$F132-$I132,$H132)*INDEX(Rates!$C$2:$AP$60,MATCH($B132,Rates!$A$2:$A$60,0),11),Limits!$B$9*Assets!$S132),MIN(Limits!$B$9*Assets!$S132,MAX(0,$F132-SUM($I132:R132)))),IF($E132=1,$F132-$I132,$H132)*INDEX(Rates!$C$2:$AP$60,MATCH($B132,Rates!$A$2:$A$60,0),11)))</f>
      </c>
      <c r="T132" s="2">
        <f>IF($B132="",0,IF($D132=1,IF(12&lt;=$C132,MIN(IF($E132=1,$F132-$I132,$H132)*INDEX(Rates!$C$2:$AP$60,MATCH($B132,Rates!$A$2:$A$60,0),12),Limits!$B$9*Assets!$S132),MIN(Limits!$B$9*Assets!$S132,MAX(0,$F132-SUM($I132:S132)))),IF($E132=1,$F132-$I132,$H132)*INDEX(Rates!$C$2:$AP$60,MATCH($B132,Rates!$A$2:$A$60,0),12)))</f>
      </c>
      <c r="U132" s="2">
        <f>IF($B132="",0,IF($D132=1,IF(13&lt;=$C132,MIN(IF($E132=1,$F132-$I132,$H132)*INDEX(Rates!$C$2:$AP$60,MATCH($B132,Rates!$A$2:$A$60,0),13),Limits!$B$9*Assets!$S132),MIN(Limits!$B$9*Assets!$S132,MAX(0,$F132-SUM($I132:T132)))),IF($E132=1,$F132-$I132,$H132)*INDEX(Rates!$C$2:$AP$60,MATCH($B132,Rates!$A$2:$A$60,0),13)))</f>
      </c>
      <c r="V132" s="2">
        <f>IF($B132="",0,IF($D132=1,IF(14&lt;=$C132,MIN(IF($E132=1,$F132-$I132,$H132)*INDEX(Rates!$C$2:$AP$60,MATCH($B132,Rates!$A$2:$A$60,0),14),Limits!$B$9*Assets!$S132),MIN(Limits!$B$9*Assets!$S132,MAX(0,$F132-SUM($I132:U132)))),IF($E132=1,$F132-$I132,$H132)*INDEX(Rates!$C$2:$AP$60,MATCH($B132,Rates!$A$2:$A$60,0),14)))</f>
      </c>
      <c r="W132" s="2">
        <f>IF($B132="",0,IF($D132=1,IF(15&lt;=$C132,MIN(IF($E132=1,$F132-$I132,$H132)*INDEX(Rates!$C$2:$AP$60,MATCH($B132,Rates!$A$2:$A$60,0),15),Limits!$B$9*Assets!$S132),MIN(Limits!$B$9*Assets!$S132,MAX(0,$F132-SUM($I132:V132)))),IF($E132=1,$F132-$I132,$H132)*INDEX(Rates!$C$2:$AP$60,MATCH($B132,Rates!$A$2:$A$60,0),15)))</f>
      </c>
      <c r="X132" s="2">
        <f>IF($B132="",0,IF($D132=1,IF(16&lt;=$C132,MIN(IF($E132=1,$F132-$I132,$H132)*INDEX(Rates!$C$2:$AP$60,MATCH($B132,Rates!$A$2:$A$60,0),16),Limits!$B$9*Assets!$S132),MIN(Limits!$B$9*Assets!$S132,MAX(0,$F132-SUM($I132:W132)))),IF($E132=1,$F132-$I132,$H132)*INDEX(Rates!$C$2:$AP$60,MATCH($B132,Rates!$A$2:$A$60,0),16)))</f>
      </c>
      <c r="Y132" s="2">
        <f>IF($B132="",0,IF($D132=1,IF(17&lt;=$C132,MIN(IF($E132=1,$F132-$I132,$H132)*INDEX(Rates!$C$2:$AP$60,MATCH($B132,Rates!$A$2:$A$60,0),17),Limits!$B$9*Assets!$S132),MIN(Limits!$B$9*Assets!$S132,MAX(0,$F132-SUM($I132:X132)))),IF($E132=1,$F132-$I132,$H132)*INDEX(Rates!$C$2:$AP$60,MATCH($B132,Rates!$A$2:$A$60,0),17)))</f>
      </c>
      <c r="Z132" s="2">
        <f>IF($B132="",0,IF($D132=1,IF(18&lt;=$C132,MIN(IF($E132=1,$F132-$I132,$H132)*INDEX(Rates!$C$2:$AP$60,MATCH($B132,Rates!$A$2:$A$60,0),18),Limits!$B$9*Assets!$S132),MIN(Limits!$B$9*Assets!$S132,MAX(0,$F132-SUM($I132:Y132)))),IF($E132=1,$F132-$I132,$H132)*INDEX(Rates!$C$2:$AP$60,MATCH($B132,Rates!$A$2:$A$60,0),18)))</f>
      </c>
      <c r="AA132" s="2">
        <f>IF($B132="",0,IF($D132=1,IF(19&lt;=$C132,MIN(IF($E132=1,$F132-$I132,$H132)*INDEX(Rates!$C$2:$AP$60,MATCH($B132,Rates!$A$2:$A$60,0),19),Limits!$B$9*Assets!$S132),MIN(Limits!$B$9*Assets!$S132,MAX(0,$F132-SUM($I132:Z132)))),IF($E132=1,$F132-$I132,$H132)*INDEX(Rates!$C$2:$AP$60,MATCH($B132,Rates!$A$2:$A$60,0),19)))</f>
      </c>
      <c r="AB132" s="2">
        <f>IF($B132="",0,IF($D132=1,IF(20&lt;=$C132,MIN(IF($E132=1,$F132-$I132,$H132)*INDEX(Rates!$C$2:$AP$60,MATCH($B132,Rates!$A$2:$A$60,0),20),Limits!$B$9*Assets!$S132),MIN(Limits!$B$9*Assets!$S132,MAX(0,$F132-SUM($I132:AA132)))),IF($E132=1,$F132-$I132,$H132)*INDEX(Rates!$C$2:$AP$60,MATCH($B132,Rates!$A$2:$A$60,0),20)))</f>
      </c>
      <c r="AC132" s="2">
        <f>IF($B132="",0,IF($D132=1,IF(21&lt;=$C132,MIN(IF($E132=1,$F132-$I132,$H132)*INDEX(Rates!$C$2:$AP$60,MATCH($B132,Rates!$A$2:$A$60,0),21),Limits!$B$9*Assets!$S132),MIN(Limits!$B$9*Assets!$S132,MAX(0,$F132-SUM($I132:AB132)))),IF($E132=1,$F132-$I132,$H132)*INDEX(Rates!$C$2:$AP$60,MATCH($B132,Rates!$A$2:$A$60,0),21)))</f>
      </c>
      <c r="AD132" s="2">
        <f>IF($B132="",0,IF($D132=1,IF(22&lt;=$C132,MIN(IF($E132=1,$F132-$I132,$H132)*INDEX(Rates!$C$2:$AP$60,MATCH($B132,Rates!$A$2:$A$60,0),22),Limits!$B$9*Assets!$S132),MIN(Limits!$B$9*Assets!$S132,MAX(0,$F132-SUM($I132:AC132)))),IF($E132=1,$F132-$I132,$H132)*INDEX(Rates!$C$2:$AP$60,MATCH($B132,Rates!$A$2:$A$60,0),22)))</f>
      </c>
      <c r="AE132" s="2">
        <f>IF($B132="",0,IF($D132=1,IF(23&lt;=$C132,MIN(IF($E132=1,$F132-$I132,$H132)*INDEX(Rates!$C$2:$AP$60,MATCH($B132,Rates!$A$2:$A$60,0),23),Limits!$B$9*Assets!$S132),MIN(Limits!$B$9*Assets!$S132,MAX(0,$F132-SUM($I132:AD132)))),IF($E132=1,$F132-$I132,$H132)*INDEX(Rates!$C$2:$AP$60,MATCH($B132,Rates!$A$2:$A$60,0),23)))</f>
      </c>
      <c r="AF132" s="2">
        <f>IF($B132="",0,IF($D132=1,IF(24&lt;=$C132,MIN(IF($E132=1,$F132-$I132,$H132)*INDEX(Rates!$C$2:$AP$60,MATCH($B132,Rates!$A$2:$A$60,0),24),Limits!$B$9*Assets!$S132),MIN(Limits!$B$9*Assets!$S132,MAX(0,$F132-SUM($I132:AE132)))),IF($E132=1,$F132-$I132,$H132)*INDEX(Rates!$C$2:$AP$60,MATCH($B132,Rates!$A$2:$A$60,0),24)))</f>
      </c>
      <c r="AG132" s="2">
        <f>IF($B132="",0,IF($D132=1,IF(25&lt;=$C132,MIN(IF($E132=1,$F132-$I132,$H132)*INDEX(Rates!$C$2:$AP$60,MATCH($B132,Rates!$A$2:$A$60,0),25),Limits!$B$9*Assets!$S132),MIN(Limits!$B$9*Assets!$S132,MAX(0,$F132-SUM($I132:AF132)))),IF($E132=1,$F132-$I132,$H132)*INDEX(Rates!$C$2:$AP$60,MATCH($B132,Rates!$A$2:$A$60,0),25)))</f>
      </c>
      <c r="AH132" s="2">
        <f>IF($B132="",0,IF($D132=1,IF(26&lt;=$C132,MIN(IF($E132=1,$F132-$I132,$H132)*INDEX(Rates!$C$2:$AP$60,MATCH($B132,Rates!$A$2:$A$60,0),26),Limits!$B$9*Assets!$S132),MIN(Limits!$B$9*Assets!$S132,MAX(0,$F132-SUM($I132:AG132)))),IF($E132=1,$F132-$I132,$H132)*INDEX(Rates!$C$2:$AP$60,MATCH($B132,Rates!$A$2:$A$60,0),26)))</f>
      </c>
      <c r="AI132" s="2">
        <f>IF($B132="",0,IF($D132=1,IF(27&lt;=$C132,MIN(IF($E132=1,$F132-$I132,$H132)*INDEX(Rates!$C$2:$AP$60,MATCH($B132,Rates!$A$2:$A$60,0),27),Limits!$B$9*Assets!$S132),MIN(Limits!$B$9*Assets!$S132,MAX(0,$F132-SUM($I132:AH132)))),IF($E132=1,$F132-$I132,$H132)*INDEX(Rates!$C$2:$AP$60,MATCH($B132,Rates!$A$2:$A$60,0),27)))</f>
      </c>
      <c r="AJ132" s="2">
        <f>IF($B132="",0,IF($D132=1,IF(28&lt;=$C132,MIN(IF($E132=1,$F132-$I132,$H132)*INDEX(Rates!$C$2:$AP$60,MATCH($B132,Rates!$A$2:$A$60,0),28),Limits!$B$9*Assets!$S132),MIN(Limits!$B$9*Assets!$S132,MAX(0,$F132-SUM($I132:AI132)))),IF($E132=1,$F132-$I132,$H132)*INDEX(Rates!$C$2:$AP$60,MATCH($B132,Rates!$A$2:$A$60,0),28)))</f>
      </c>
      <c r="AK132" s="2">
        <f>IF($B132="",0,IF($D132=1,IF(29&lt;=$C132,MIN(IF($E132=1,$F132-$I132,$H132)*INDEX(Rates!$C$2:$AP$60,MATCH($B132,Rates!$A$2:$A$60,0),29),Limits!$B$9*Assets!$S132),MIN(Limits!$B$9*Assets!$S132,MAX(0,$F132-SUM($I132:AJ132)))),IF($E132=1,$F132-$I132,$H132)*INDEX(Rates!$C$2:$AP$60,MATCH($B132,Rates!$A$2:$A$60,0),29)))</f>
      </c>
      <c r="AL132" s="2">
        <f>IF($B132="",0,IF($D132=1,IF(30&lt;=$C132,MIN(IF($E132=1,$F132-$I132,$H132)*INDEX(Rates!$C$2:$AP$60,MATCH($B132,Rates!$A$2:$A$60,0),30),Limits!$B$9*Assets!$S132),MIN(Limits!$B$9*Assets!$S132,MAX(0,$F132-SUM($I132:AK132)))),IF($E132=1,$F132-$I132,$H132)*INDEX(Rates!$C$2:$AP$60,MATCH($B132,Rates!$A$2:$A$60,0),30)))</f>
      </c>
      <c r="AM132" s="2">
        <f>IF($B132="",0,IF($D132=1,IF(31&lt;=$C132,MIN(IF($E132=1,$F132-$I132,$H132)*INDEX(Rates!$C$2:$AP$60,MATCH($B132,Rates!$A$2:$A$60,0),31),Limits!$B$9*Assets!$S132),MIN(Limits!$B$9*Assets!$S132,MAX(0,$F132-SUM($I132:AL132)))),IF($E132=1,$F132-$I132,$H132)*INDEX(Rates!$C$2:$AP$60,MATCH($B132,Rates!$A$2:$A$60,0),31)))</f>
      </c>
      <c r="AN132" s="2">
        <f>IF($B132="",0,IF($D132=1,IF(32&lt;=$C132,MIN(IF($E132=1,$F132-$I132,$H132)*INDEX(Rates!$C$2:$AP$60,MATCH($B132,Rates!$A$2:$A$60,0),32),Limits!$B$9*Assets!$S132),MIN(Limits!$B$9*Assets!$S132,MAX(0,$F132-SUM($I132:AM132)))),IF($E132=1,$F132-$I132,$H132)*INDEX(Rates!$C$2:$AP$60,MATCH($B132,Rates!$A$2:$A$60,0),32)))</f>
      </c>
      <c r="AO132" s="2">
        <f>IF($B132="",0,IF($D132=1,IF(33&lt;=$C132,MIN(IF($E132=1,$F132-$I132,$H132)*INDEX(Rates!$C$2:$AP$60,MATCH($B132,Rates!$A$2:$A$60,0),33),Limits!$B$9*Assets!$S132),MIN(Limits!$B$9*Assets!$S132,MAX(0,$F132-SUM($I132:AN132)))),IF($E132=1,$F132-$I132,$H132)*INDEX(Rates!$C$2:$AP$60,MATCH($B132,Rates!$A$2:$A$60,0),33)))</f>
      </c>
      <c r="AP132" s="2">
        <f>IF($B132="",0,IF($D132=1,IF(34&lt;=$C132,MIN(IF($E132=1,$F132-$I132,$H132)*INDEX(Rates!$C$2:$AP$60,MATCH($B132,Rates!$A$2:$A$60,0),34),Limits!$B$9*Assets!$S132),MIN(Limits!$B$9*Assets!$S132,MAX(0,$F132-SUM($I132:AO132)))),IF($E132=1,$F132-$I132,$H132)*INDEX(Rates!$C$2:$AP$60,MATCH($B132,Rates!$A$2:$A$60,0),34)))</f>
      </c>
      <c r="AQ132" s="2">
        <f>IF($B132="",0,IF($D132=1,IF(35&lt;=$C132,MIN(IF($E132=1,$F132-$I132,$H132)*INDEX(Rates!$C$2:$AP$60,MATCH($B132,Rates!$A$2:$A$60,0),35),Limits!$B$9*Assets!$S132),MIN(Limits!$B$9*Assets!$S132,MAX(0,$F132-SUM($I132:AP132)))),IF($E132=1,$F132-$I132,$H132)*INDEX(Rates!$C$2:$AP$60,MATCH($B132,Rates!$A$2:$A$60,0),35)))</f>
      </c>
      <c r="AR132" s="2">
        <f>IF($B132="",0,IF($D132=1,IF(36&lt;=$C132,MIN(IF($E132=1,$F132-$I132,$H132)*INDEX(Rates!$C$2:$AP$60,MATCH($B132,Rates!$A$2:$A$60,0),36),Limits!$B$9*Assets!$S132),MIN(Limits!$B$9*Assets!$S132,MAX(0,$F132-SUM($I132:AQ132)))),IF($E132=1,$F132-$I132,$H132)*INDEX(Rates!$C$2:$AP$60,MATCH($B132,Rates!$A$2:$A$60,0),36)))</f>
      </c>
      <c r="AS132" s="2">
        <f>IF($B132="",0,IF($D132=1,IF(37&lt;=$C132,MIN(IF($E132=1,$F132-$I132,$H132)*INDEX(Rates!$C$2:$AP$60,MATCH($B132,Rates!$A$2:$A$60,0),37),Limits!$B$9*Assets!$S132),MIN(Limits!$B$9*Assets!$S132,MAX(0,$F132-SUM($I132:AR132)))),IF($E132=1,$F132-$I132,$H132)*INDEX(Rates!$C$2:$AP$60,MATCH($B132,Rates!$A$2:$A$60,0),37)))</f>
      </c>
      <c r="AT132" s="2">
        <f>IF($B132="",0,IF($D132=1,IF(38&lt;=$C132,MIN(IF($E132=1,$F132-$I132,$H132)*INDEX(Rates!$C$2:$AP$60,MATCH($B132,Rates!$A$2:$A$60,0),38),Limits!$B$9*Assets!$S132),MIN(Limits!$B$9*Assets!$S132,MAX(0,$F132-SUM($I132:AS132)))),IF($E132=1,$F132-$I132,$H132)*INDEX(Rates!$C$2:$AP$60,MATCH($B132,Rates!$A$2:$A$60,0),38)))</f>
      </c>
      <c r="AU132" s="2">
        <f>IF($B132="",0,IF($D132=1,IF(39&lt;=$C132,MIN(IF($E132=1,$F132-$I132,$H132)*INDEX(Rates!$C$2:$AP$60,MATCH($B132,Rates!$A$2:$A$60,0),39),Limits!$B$9*Assets!$S132),MIN(Limits!$B$9*Assets!$S132,MAX(0,$F132-SUM($I132:AT132)))),IF($E132=1,$F132-$I132,$H132)*INDEX(Rates!$C$2:$AP$60,MATCH($B132,Rates!$A$2:$A$60,0),39)))</f>
      </c>
      <c r="AV132" s="2">
        <f>IF($B132="",0,IF($D132=1,IF(40&lt;=$C132,MIN(IF($E132=1,$F132-$I132,$H132)*INDEX(Rates!$C$2:$AP$60,MATCH($B132,Rates!$A$2:$A$60,0),40),Limits!$B$9*Assets!$S132),MIN(Limits!$B$9*Assets!$S132,MAX(0,$F132-SUM($I132:AU132)))),IF($E132=1,$F132-$I132,$H132)*INDEX(Rates!$C$2:$AP$60,MATCH($B132,Rates!$A$2:$A$60,0),40)))</f>
      </c>
    </row>
    <row r="133" spans="1:48" x14ac:dyDescent="0.25">
      <c r="A133">
        <f>IF(Assets!A133="","",Assets!A133)</f>
      </c>
      <c r="B133">
        <f>Assets!AD133</f>
      </c>
      <c r="C133">
        <f>IF(B133="",0,INDEX(Rates!$B$2:$B$60,MATCH(B133,Rates!$A$2:$A$60,0)))</f>
      </c>
      <c r="D133">
        <f>Assets!X133</f>
      </c>
      <c r="E133">
        <f>IF(AND(D133=1,Assets!J133=1,Assets!K133=0),1,0)</f>
      </c>
      <c r="F133">
        <f>Assets!T133</f>
      </c>
      <c r="G133">
        <f>Assets!AF133+Assets!L133</f>
      </c>
      <c r="H133">
        <f>Assets!M133</f>
      </c>
      <c r="I133" s="2">
        <f>IF($B133="",0,IF($D133=1,IF(1&lt;=$C133,MIN($G133+$H133*INDEX(Rates!$C$2:$AP$60,MATCH($B133,Rates!$A$2:$A$60,0),1),Assets!$Z133),MIN($G133+$H133*INDEX(Rates!$C$2:$AP$60,MATCH($B133,Rates!$A$2:$A$60,0),1),Assets!$Z133)),$G133+$H133*INDEX(Rates!$C$2:$AP$60,MATCH($B133,Rates!$A$2:$A$60,0),1)))</f>
      </c>
      <c r="J133" s="2">
        <f>IF($B133="",0,IF($D133=1,IF(2&lt;=$C133,MIN(IF($E133=1,$F133-$I133,$H133)*INDEX(Rates!$C$2:$AP$60,MATCH($B133,Rates!$A$2:$A$60,0),2),Limits!$B$7*Assets!$S133),MIN(Limits!$B$9*Assets!$S133,MAX(0,$F133-SUM($I133:I133)))),IF($E133=1,$F133-$I133,$H133)*INDEX(Rates!$C$2:$AP$60,MATCH($B133,Rates!$A$2:$A$60,0),2)))</f>
      </c>
      <c r="K133" s="2">
        <f>IF($B133="",0,IF($D133=1,IF(3&lt;=$C133,MIN(IF($E133=1,$F133-$I133,$H133)*INDEX(Rates!$C$2:$AP$60,MATCH($B133,Rates!$A$2:$A$60,0),3),Limits!$B$8*Assets!$S133),MIN(Limits!$B$9*Assets!$S133,MAX(0,$F133-SUM($I133:J133)))),IF($E133=1,$F133-$I133,$H133)*INDEX(Rates!$C$2:$AP$60,MATCH($B133,Rates!$A$2:$A$60,0),3)))</f>
      </c>
      <c r="L133" s="2">
        <f>IF($B133="",0,IF($D133=1,IF(4&lt;=$C133,MIN(IF($E133=1,$F133-$I133,$H133)*INDEX(Rates!$C$2:$AP$60,MATCH($B133,Rates!$A$2:$A$60,0),4),Limits!$B$9*Assets!$S133),MIN(Limits!$B$9*Assets!$S133,MAX(0,$F133-SUM($I133:K133)))),IF($E133=1,$F133-$I133,$H133)*INDEX(Rates!$C$2:$AP$60,MATCH($B133,Rates!$A$2:$A$60,0),4)))</f>
      </c>
      <c r="M133" s="2">
        <f>IF($B133="",0,IF($D133=1,IF(5&lt;=$C133,MIN(IF($E133=1,$F133-$I133,$H133)*INDEX(Rates!$C$2:$AP$60,MATCH($B133,Rates!$A$2:$A$60,0),5),Limits!$B$9*Assets!$S133),MIN(Limits!$B$9*Assets!$S133,MAX(0,$F133-SUM($I133:L133)))),IF($E133=1,$F133-$I133,$H133)*INDEX(Rates!$C$2:$AP$60,MATCH($B133,Rates!$A$2:$A$60,0),5)))</f>
      </c>
      <c r="N133" s="2">
        <f>IF($B133="",0,IF($D133=1,IF(6&lt;=$C133,MIN(IF($E133=1,$F133-$I133,$H133)*INDEX(Rates!$C$2:$AP$60,MATCH($B133,Rates!$A$2:$A$60,0),6),Limits!$B$9*Assets!$S133),MIN(Limits!$B$9*Assets!$S133,MAX(0,$F133-SUM($I133:M133)))),IF($E133=1,$F133-$I133,$H133)*INDEX(Rates!$C$2:$AP$60,MATCH($B133,Rates!$A$2:$A$60,0),6)))</f>
      </c>
      <c r="O133" s="2">
        <f>IF($B133="",0,IF($D133=1,IF(7&lt;=$C133,MIN(IF($E133=1,$F133-$I133,$H133)*INDEX(Rates!$C$2:$AP$60,MATCH($B133,Rates!$A$2:$A$60,0),7),Limits!$B$9*Assets!$S133),MIN(Limits!$B$9*Assets!$S133,MAX(0,$F133-SUM($I133:N133)))),IF($E133=1,$F133-$I133,$H133)*INDEX(Rates!$C$2:$AP$60,MATCH($B133,Rates!$A$2:$A$60,0),7)))</f>
      </c>
      <c r="P133" s="2">
        <f>IF($B133="",0,IF($D133=1,IF(8&lt;=$C133,MIN(IF($E133=1,$F133-$I133,$H133)*INDEX(Rates!$C$2:$AP$60,MATCH($B133,Rates!$A$2:$A$60,0),8),Limits!$B$9*Assets!$S133),MIN(Limits!$B$9*Assets!$S133,MAX(0,$F133-SUM($I133:O133)))),IF($E133=1,$F133-$I133,$H133)*INDEX(Rates!$C$2:$AP$60,MATCH($B133,Rates!$A$2:$A$60,0),8)))</f>
      </c>
      <c r="Q133" s="2">
        <f>IF($B133="",0,IF($D133=1,IF(9&lt;=$C133,MIN(IF($E133=1,$F133-$I133,$H133)*INDEX(Rates!$C$2:$AP$60,MATCH($B133,Rates!$A$2:$A$60,0),9),Limits!$B$9*Assets!$S133),MIN(Limits!$B$9*Assets!$S133,MAX(0,$F133-SUM($I133:P133)))),IF($E133=1,$F133-$I133,$H133)*INDEX(Rates!$C$2:$AP$60,MATCH($B133,Rates!$A$2:$A$60,0),9)))</f>
      </c>
      <c r="R133" s="2">
        <f>IF($B133="",0,IF($D133=1,IF(10&lt;=$C133,MIN(IF($E133=1,$F133-$I133,$H133)*INDEX(Rates!$C$2:$AP$60,MATCH($B133,Rates!$A$2:$A$60,0),10),Limits!$B$9*Assets!$S133),MIN(Limits!$B$9*Assets!$S133,MAX(0,$F133-SUM($I133:Q133)))),IF($E133=1,$F133-$I133,$H133)*INDEX(Rates!$C$2:$AP$60,MATCH($B133,Rates!$A$2:$A$60,0),10)))</f>
      </c>
      <c r="S133" s="2">
        <f>IF($B133="",0,IF($D133=1,IF(11&lt;=$C133,MIN(IF($E133=1,$F133-$I133,$H133)*INDEX(Rates!$C$2:$AP$60,MATCH($B133,Rates!$A$2:$A$60,0),11),Limits!$B$9*Assets!$S133),MIN(Limits!$B$9*Assets!$S133,MAX(0,$F133-SUM($I133:R133)))),IF($E133=1,$F133-$I133,$H133)*INDEX(Rates!$C$2:$AP$60,MATCH($B133,Rates!$A$2:$A$60,0),11)))</f>
      </c>
      <c r="T133" s="2">
        <f>IF($B133="",0,IF($D133=1,IF(12&lt;=$C133,MIN(IF($E133=1,$F133-$I133,$H133)*INDEX(Rates!$C$2:$AP$60,MATCH($B133,Rates!$A$2:$A$60,0),12),Limits!$B$9*Assets!$S133),MIN(Limits!$B$9*Assets!$S133,MAX(0,$F133-SUM($I133:S133)))),IF($E133=1,$F133-$I133,$H133)*INDEX(Rates!$C$2:$AP$60,MATCH($B133,Rates!$A$2:$A$60,0),12)))</f>
      </c>
      <c r="U133" s="2">
        <f>IF($B133="",0,IF($D133=1,IF(13&lt;=$C133,MIN(IF($E133=1,$F133-$I133,$H133)*INDEX(Rates!$C$2:$AP$60,MATCH($B133,Rates!$A$2:$A$60,0),13),Limits!$B$9*Assets!$S133),MIN(Limits!$B$9*Assets!$S133,MAX(0,$F133-SUM($I133:T133)))),IF($E133=1,$F133-$I133,$H133)*INDEX(Rates!$C$2:$AP$60,MATCH($B133,Rates!$A$2:$A$60,0),13)))</f>
      </c>
      <c r="V133" s="2">
        <f>IF($B133="",0,IF($D133=1,IF(14&lt;=$C133,MIN(IF($E133=1,$F133-$I133,$H133)*INDEX(Rates!$C$2:$AP$60,MATCH($B133,Rates!$A$2:$A$60,0),14),Limits!$B$9*Assets!$S133),MIN(Limits!$B$9*Assets!$S133,MAX(0,$F133-SUM($I133:U133)))),IF($E133=1,$F133-$I133,$H133)*INDEX(Rates!$C$2:$AP$60,MATCH($B133,Rates!$A$2:$A$60,0),14)))</f>
      </c>
      <c r="W133" s="2">
        <f>IF($B133="",0,IF($D133=1,IF(15&lt;=$C133,MIN(IF($E133=1,$F133-$I133,$H133)*INDEX(Rates!$C$2:$AP$60,MATCH($B133,Rates!$A$2:$A$60,0),15),Limits!$B$9*Assets!$S133),MIN(Limits!$B$9*Assets!$S133,MAX(0,$F133-SUM($I133:V133)))),IF($E133=1,$F133-$I133,$H133)*INDEX(Rates!$C$2:$AP$60,MATCH($B133,Rates!$A$2:$A$60,0),15)))</f>
      </c>
      <c r="X133" s="2">
        <f>IF($B133="",0,IF($D133=1,IF(16&lt;=$C133,MIN(IF($E133=1,$F133-$I133,$H133)*INDEX(Rates!$C$2:$AP$60,MATCH($B133,Rates!$A$2:$A$60,0),16),Limits!$B$9*Assets!$S133),MIN(Limits!$B$9*Assets!$S133,MAX(0,$F133-SUM($I133:W133)))),IF($E133=1,$F133-$I133,$H133)*INDEX(Rates!$C$2:$AP$60,MATCH($B133,Rates!$A$2:$A$60,0),16)))</f>
      </c>
      <c r="Y133" s="2">
        <f>IF($B133="",0,IF($D133=1,IF(17&lt;=$C133,MIN(IF($E133=1,$F133-$I133,$H133)*INDEX(Rates!$C$2:$AP$60,MATCH($B133,Rates!$A$2:$A$60,0),17),Limits!$B$9*Assets!$S133),MIN(Limits!$B$9*Assets!$S133,MAX(0,$F133-SUM($I133:X133)))),IF($E133=1,$F133-$I133,$H133)*INDEX(Rates!$C$2:$AP$60,MATCH($B133,Rates!$A$2:$A$60,0),17)))</f>
      </c>
      <c r="Z133" s="2">
        <f>IF($B133="",0,IF($D133=1,IF(18&lt;=$C133,MIN(IF($E133=1,$F133-$I133,$H133)*INDEX(Rates!$C$2:$AP$60,MATCH($B133,Rates!$A$2:$A$60,0),18),Limits!$B$9*Assets!$S133),MIN(Limits!$B$9*Assets!$S133,MAX(0,$F133-SUM($I133:Y133)))),IF($E133=1,$F133-$I133,$H133)*INDEX(Rates!$C$2:$AP$60,MATCH($B133,Rates!$A$2:$A$60,0),18)))</f>
      </c>
      <c r="AA133" s="2">
        <f>IF($B133="",0,IF($D133=1,IF(19&lt;=$C133,MIN(IF($E133=1,$F133-$I133,$H133)*INDEX(Rates!$C$2:$AP$60,MATCH($B133,Rates!$A$2:$A$60,0),19),Limits!$B$9*Assets!$S133),MIN(Limits!$B$9*Assets!$S133,MAX(0,$F133-SUM($I133:Z133)))),IF($E133=1,$F133-$I133,$H133)*INDEX(Rates!$C$2:$AP$60,MATCH($B133,Rates!$A$2:$A$60,0),19)))</f>
      </c>
      <c r="AB133" s="2">
        <f>IF($B133="",0,IF($D133=1,IF(20&lt;=$C133,MIN(IF($E133=1,$F133-$I133,$H133)*INDEX(Rates!$C$2:$AP$60,MATCH($B133,Rates!$A$2:$A$60,0),20),Limits!$B$9*Assets!$S133),MIN(Limits!$B$9*Assets!$S133,MAX(0,$F133-SUM($I133:AA133)))),IF($E133=1,$F133-$I133,$H133)*INDEX(Rates!$C$2:$AP$60,MATCH($B133,Rates!$A$2:$A$60,0),20)))</f>
      </c>
      <c r="AC133" s="2">
        <f>IF($B133="",0,IF($D133=1,IF(21&lt;=$C133,MIN(IF($E133=1,$F133-$I133,$H133)*INDEX(Rates!$C$2:$AP$60,MATCH($B133,Rates!$A$2:$A$60,0),21),Limits!$B$9*Assets!$S133),MIN(Limits!$B$9*Assets!$S133,MAX(0,$F133-SUM($I133:AB133)))),IF($E133=1,$F133-$I133,$H133)*INDEX(Rates!$C$2:$AP$60,MATCH($B133,Rates!$A$2:$A$60,0),21)))</f>
      </c>
      <c r="AD133" s="2">
        <f>IF($B133="",0,IF($D133=1,IF(22&lt;=$C133,MIN(IF($E133=1,$F133-$I133,$H133)*INDEX(Rates!$C$2:$AP$60,MATCH($B133,Rates!$A$2:$A$60,0),22),Limits!$B$9*Assets!$S133),MIN(Limits!$B$9*Assets!$S133,MAX(0,$F133-SUM($I133:AC133)))),IF($E133=1,$F133-$I133,$H133)*INDEX(Rates!$C$2:$AP$60,MATCH($B133,Rates!$A$2:$A$60,0),22)))</f>
      </c>
      <c r="AE133" s="2">
        <f>IF($B133="",0,IF($D133=1,IF(23&lt;=$C133,MIN(IF($E133=1,$F133-$I133,$H133)*INDEX(Rates!$C$2:$AP$60,MATCH($B133,Rates!$A$2:$A$60,0),23),Limits!$B$9*Assets!$S133),MIN(Limits!$B$9*Assets!$S133,MAX(0,$F133-SUM($I133:AD133)))),IF($E133=1,$F133-$I133,$H133)*INDEX(Rates!$C$2:$AP$60,MATCH($B133,Rates!$A$2:$A$60,0),23)))</f>
      </c>
      <c r="AF133" s="2">
        <f>IF($B133="",0,IF($D133=1,IF(24&lt;=$C133,MIN(IF($E133=1,$F133-$I133,$H133)*INDEX(Rates!$C$2:$AP$60,MATCH($B133,Rates!$A$2:$A$60,0),24),Limits!$B$9*Assets!$S133),MIN(Limits!$B$9*Assets!$S133,MAX(0,$F133-SUM($I133:AE133)))),IF($E133=1,$F133-$I133,$H133)*INDEX(Rates!$C$2:$AP$60,MATCH($B133,Rates!$A$2:$A$60,0),24)))</f>
      </c>
      <c r="AG133" s="2">
        <f>IF($B133="",0,IF($D133=1,IF(25&lt;=$C133,MIN(IF($E133=1,$F133-$I133,$H133)*INDEX(Rates!$C$2:$AP$60,MATCH($B133,Rates!$A$2:$A$60,0),25),Limits!$B$9*Assets!$S133),MIN(Limits!$B$9*Assets!$S133,MAX(0,$F133-SUM($I133:AF133)))),IF($E133=1,$F133-$I133,$H133)*INDEX(Rates!$C$2:$AP$60,MATCH($B133,Rates!$A$2:$A$60,0),25)))</f>
      </c>
      <c r="AH133" s="2">
        <f>IF($B133="",0,IF($D133=1,IF(26&lt;=$C133,MIN(IF($E133=1,$F133-$I133,$H133)*INDEX(Rates!$C$2:$AP$60,MATCH($B133,Rates!$A$2:$A$60,0),26),Limits!$B$9*Assets!$S133),MIN(Limits!$B$9*Assets!$S133,MAX(0,$F133-SUM($I133:AG133)))),IF($E133=1,$F133-$I133,$H133)*INDEX(Rates!$C$2:$AP$60,MATCH($B133,Rates!$A$2:$A$60,0),26)))</f>
      </c>
      <c r="AI133" s="2">
        <f>IF($B133="",0,IF($D133=1,IF(27&lt;=$C133,MIN(IF($E133=1,$F133-$I133,$H133)*INDEX(Rates!$C$2:$AP$60,MATCH($B133,Rates!$A$2:$A$60,0),27),Limits!$B$9*Assets!$S133),MIN(Limits!$B$9*Assets!$S133,MAX(0,$F133-SUM($I133:AH133)))),IF($E133=1,$F133-$I133,$H133)*INDEX(Rates!$C$2:$AP$60,MATCH($B133,Rates!$A$2:$A$60,0),27)))</f>
      </c>
      <c r="AJ133" s="2">
        <f>IF($B133="",0,IF($D133=1,IF(28&lt;=$C133,MIN(IF($E133=1,$F133-$I133,$H133)*INDEX(Rates!$C$2:$AP$60,MATCH($B133,Rates!$A$2:$A$60,0),28),Limits!$B$9*Assets!$S133),MIN(Limits!$B$9*Assets!$S133,MAX(0,$F133-SUM($I133:AI133)))),IF($E133=1,$F133-$I133,$H133)*INDEX(Rates!$C$2:$AP$60,MATCH($B133,Rates!$A$2:$A$60,0),28)))</f>
      </c>
      <c r="AK133" s="2">
        <f>IF($B133="",0,IF($D133=1,IF(29&lt;=$C133,MIN(IF($E133=1,$F133-$I133,$H133)*INDEX(Rates!$C$2:$AP$60,MATCH($B133,Rates!$A$2:$A$60,0),29),Limits!$B$9*Assets!$S133),MIN(Limits!$B$9*Assets!$S133,MAX(0,$F133-SUM($I133:AJ133)))),IF($E133=1,$F133-$I133,$H133)*INDEX(Rates!$C$2:$AP$60,MATCH($B133,Rates!$A$2:$A$60,0),29)))</f>
      </c>
      <c r="AL133" s="2">
        <f>IF($B133="",0,IF($D133=1,IF(30&lt;=$C133,MIN(IF($E133=1,$F133-$I133,$H133)*INDEX(Rates!$C$2:$AP$60,MATCH($B133,Rates!$A$2:$A$60,0),30),Limits!$B$9*Assets!$S133),MIN(Limits!$B$9*Assets!$S133,MAX(0,$F133-SUM($I133:AK133)))),IF($E133=1,$F133-$I133,$H133)*INDEX(Rates!$C$2:$AP$60,MATCH($B133,Rates!$A$2:$A$60,0),30)))</f>
      </c>
      <c r="AM133" s="2">
        <f>IF($B133="",0,IF($D133=1,IF(31&lt;=$C133,MIN(IF($E133=1,$F133-$I133,$H133)*INDEX(Rates!$C$2:$AP$60,MATCH($B133,Rates!$A$2:$A$60,0),31),Limits!$B$9*Assets!$S133),MIN(Limits!$B$9*Assets!$S133,MAX(0,$F133-SUM($I133:AL133)))),IF($E133=1,$F133-$I133,$H133)*INDEX(Rates!$C$2:$AP$60,MATCH($B133,Rates!$A$2:$A$60,0),31)))</f>
      </c>
      <c r="AN133" s="2">
        <f>IF($B133="",0,IF($D133=1,IF(32&lt;=$C133,MIN(IF($E133=1,$F133-$I133,$H133)*INDEX(Rates!$C$2:$AP$60,MATCH($B133,Rates!$A$2:$A$60,0),32),Limits!$B$9*Assets!$S133),MIN(Limits!$B$9*Assets!$S133,MAX(0,$F133-SUM($I133:AM133)))),IF($E133=1,$F133-$I133,$H133)*INDEX(Rates!$C$2:$AP$60,MATCH($B133,Rates!$A$2:$A$60,0),32)))</f>
      </c>
      <c r="AO133" s="2">
        <f>IF($B133="",0,IF($D133=1,IF(33&lt;=$C133,MIN(IF($E133=1,$F133-$I133,$H133)*INDEX(Rates!$C$2:$AP$60,MATCH($B133,Rates!$A$2:$A$60,0),33),Limits!$B$9*Assets!$S133),MIN(Limits!$B$9*Assets!$S133,MAX(0,$F133-SUM($I133:AN133)))),IF($E133=1,$F133-$I133,$H133)*INDEX(Rates!$C$2:$AP$60,MATCH($B133,Rates!$A$2:$A$60,0),33)))</f>
      </c>
      <c r="AP133" s="2">
        <f>IF($B133="",0,IF($D133=1,IF(34&lt;=$C133,MIN(IF($E133=1,$F133-$I133,$H133)*INDEX(Rates!$C$2:$AP$60,MATCH($B133,Rates!$A$2:$A$60,0),34),Limits!$B$9*Assets!$S133),MIN(Limits!$B$9*Assets!$S133,MAX(0,$F133-SUM($I133:AO133)))),IF($E133=1,$F133-$I133,$H133)*INDEX(Rates!$C$2:$AP$60,MATCH($B133,Rates!$A$2:$A$60,0),34)))</f>
      </c>
      <c r="AQ133" s="2">
        <f>IF($B133="",0,IF($D133=1,IF(35&lt;=$C133,MIN(IF($E133=1,$F133-$I133,$H133)*INDEX(Rates!$C$2:$AP$60,MATCH($B133,Rates!$A$2:$A$60,0),35),Limits!$B$9*Assets!$S133),MIN(Limits!$B$9*Assets!$S133,MAX(0,$F133-SUM($I133:AP133)))),IF($E133=1,$F133-$I133,$H133)*INDEX(Rates!$C$2:$AP$60,MATCH($B133,Rates!$A$2:$A$60,0),35)))</f>
      </c>
      <c r="AR133" s="2">
        <f>IF($B133="",0,IF($D133=1,IF(36&lt;=$C133,MIN(IF($E133=1,$F133-$I133,$H133)*INDEX(Rates!$C$2:$AP$60,MATCH($B133,Rates!$A$2:$A$60,0),36),Limits!$B$9*Assets!$S133),MIN(Limits!$B$9*Assets!$S133,MAX(0,$F133-SUM($I133:AQ133)))),IF($E133=1,$F133-$I133,$H133)*INDEX(Rates!$C$2:$AP$60,MATCH($B133,Rates!$A$2:$A$60,0),36)))</f>
      </c>
      <c r="AS133" s="2">
        <f>IF($B133="",0,IF($D133=1,IF(37&lt;=$C133,MIN(IF($E133=1,$F133-$I133,$H133)*INDEX(Rates!$C$2:$AP$60,MATCH($B133,Rates!$A$2:$A$60,0),37),Limits!$B$9*Assets!$S133),MIN(Limits!$B$9*Assets!$S133,MAX(0,$F133-SUM($I133:AR133)))),IF($E133=1,$F133-$I133,$H133)*INDEX(Rates!$C$2:$AP$60,MATCH($B133,Rates!$A$2:$A$60,0),37)))</f>
      </c>
      <c r="AT133" s="2">
        <f>IF($B133="",0,IF($D133=1,IF(38&lt;=$C133,MIN(IF($E133=1,$F133-$I133,$H133)*INDEX(Rates!$C$2:$AP$60,MATCH($B133,Rates!$A$2:$A$60,0),38),Limits!$B$9*Assets!$S133),MIN(Limits!$B$9*Assets!$S133,MAX(0,$F133-SUM($I133:AS133)))),IF($E133=1,$F133-$I133,$H133)*INDEX(Rates!$C$2:$AP$60,MATCH($B133,Rates!$A$2:$A$60,0),38)))</f>
      </c>
      <c r="AU133" s="2">
        <f>IF($B133="",0,IF($D133=1,IF(39&lt;=$C133,MIN(IF($E133=1,$F133-$I133,$H133)*INDEX(Rates!$C$2:$AP$60,MATCH($B133,Rates!$A$2:$A$60,0),39),Limits!$B$9*Assets!$S133),MIN(Limits!$B$9*Assets!$S133,MAX(0,$F133-SUM($I133:AT133)))),IF($E133=1,$F133-$I133,$H133)*INDEX(Rates!$C$2:$AP$60,MATCH($B133,Rates!$A$2:$A$60,0),39)))</f>
      </c>
      <c r="AV133" s="2">
        <f>IF($B133="",0,IF($D133=1,IF(40&lt;=$C133,MIN(IF($E133=1,$F133-$I133,$H133)*INDEX(Rates!$C$2:$AP$60,MATCH($B133,Rates!$A$2:$A$60,0),40),Limits!$B$9*Assets!$S133),MIN(Limits!$B$9*Assets!$S133,MAX(0,$F133-SUM($I133:AU133)))),IF($E133=1,$F133-$I133,$H133)*INDEX(Rates!$C$2:$AP$60,MATCH($B133,Rates!$A$2:$A$60,0),40)))</f>
      </c>
    </row>
    <row r="134" spans="1:48" x14ac:dyDescent="0.25">
      <c r="A134">
        <f>IF(Assets!A134="","",Assets!A134)</f>
      </c>
      <c r="B134">
        <f>Assets!AD134</f>
      </c>
      <c r="C134">
        <f>IF(B134="",0,INDEX(Rates!$B$2:$B$60,MATCH(B134,Rates!$A$2:$A$60,0)))</f>
      </c>
      <c r="D134">
        <f>Assets!X134</f>
      </c>
      <c r="E134">
        <f>IF(AND(D134=1,Assets!J134=1,Assets!K134=0),1,0)</f>
      </c>
      <c r="F134">
        <f>Assets!T134</f>
      </c>
      <c r="G134">
        <f>Assets!AF134+Assets!L134</f>
      </c>
      <c r="H134">
        <f>Assets!M134</f>
      </c>
      <c r="I134" s="2">
        <f>IF($B134="",0,IF($D134=1,IF(1&lt;=$C134,MIN($G134+$H134*INDEX(Rates!$C$2:$AP$60,MATCH($B134,Rates!$A$2:$A$60,0),1),Assets!$Z134),MIN($G134+$H134*INDEX(Rates!$C$2:$AP$60,MATCH($B134,Rates!$A$2:$A$60,0),1),Assets!$Z134)),$G134+$H134*INDEX(Rates!$C$2:$AP$60,MATCH($B134,Rates!$A$2:$A$60,0),1)))</f>
      </c>
      <c r="J134" s="2">
        <f>IF($B134="",0,IF($D134=1,IF(2&lt;=$C134,MIN(IF($E134=1,$F134-$I134,$H134)*INDEX(Rates!$C$2:$AP$60,MATCH($B134,Rates!$A$2:$A$60,0),2),Limits!$B$7*Assets!$S134),MIN(Limits!$B$9*Assets!$S134,MAX(0,$F134-SUM($I134:I134)))),IF($E134=1,$F134-$I134,$H134)*INDEX(Rates!$C$2:$AP$60,MATCH($B134,Rates!$A$2:$A$60,0),2)))</f>
      </c>
      <c r="K134" s="2">
        <f>IF($B134="",0,IF($D134=1,IF(3&lt;=$C134,MIN(IF($E134=1,$F134-$I134,$H134)*INDEX(Rates!$C$2:$AP$60,MATCH($B134,Rates!$A$2:$A$60,0),3),Limits!$B$8*Assets!$S134),MIN(Limits!$B$9*Assets!$S134,MAX(0,$F134-SUM($I134:J134)))),IF($E134=1,$F134-$I134,$H134)*INDEX(Rates!$C$2:$AP$60,MATCH($B134,Rates!$A$2:$A$60,0),3)))</f>
      </c>
      <c r="L134" s="2">
        <f>IF($B134="",0,IF($D134=1,IF(4&lt;=$C134,MIN(IF($E134=1,$F134-$I134,$H134)*INDEX(Rates!$C$2:$AP$60,MATCH($B134,Rates!$A$2:$A$60,0),4),Limits!$B$9*Assets!$S134),MIN(Limits!$B$9*Assets!$S134,MAX(0,$F134-SUM($I134:K134)))),IF($E134=1,$F134-$I134,$H134)*INDEX(Rates!$C$2:$AP$60,MATCH($B134,Rates!$A$2:$A$60,0),4)))</f>
      </c>
      <c r="M134" s="2">
        <f>IF($B134="",0,IF($D134=1,IF(5&lt;=$C134,MIN(IF($E134=1,$F134-$I134,$H134)*INDEX(Rates!$C$2:$AP$60,MATCH($B134,Rates!$A$2:$A$60,0),5),Limits!$B$9*Assets!$S134),MIN(Limits!$B$9*Assets!$S134,MAX(0,$F134-SUM($I134:L134)))),IF($E134=1,$F134-$I134,$H134)*INDEX(Rates!$C$2:$AP$60,MATCH($B134,Rates!$A$2:$A$60,0),5)))</f>
      </c>
      <c r="N134" s="2">
        <f>IF($B134="",0,IF($D134=1,IF(6&lt;=$C134,MIN(IF($E134=1,$F134-$I134,$H134)*INDEX(Rates!$C$2:$AP$60,MATCH($B134,Rates!$A$2:$A$60,0),6),Limits!$B$9*Assets!$S134),MIN(Limits!$B$9*Assets!$S134,MAX(0,$F134-SUM($I134:M134)))),IF($E134=1,$F134-$I134,$H134)*INDEX(Rates!$C$2:$AP$60,MATCH($B134,Rates!$A$2:$A$60,0),6)))</f>
      </c>
      <c r="O134" s="2">
        <f>IF($B134="",0,IF($D134=1,IF(7&lt;=$C134,MIN(IF($E134=1,$F134-$I134,$H134)*INDEX(Rates!$C$2:$AP$60,MATCH($B134,Rates!$A$2:$A$60,0),7),Limits!$B$9*Assets!$S134),MIN(Limits!$B$9*Assets!$S134,MAX(0,$F134-SUM($I134:N134)))),IF($E134=1,$F134-$I134,$H134)*INDEX(Rates!$C$2:$AP$60,MATCH($B134,Rates!$A$2:$A$60,0),7)))</f>
      </c>
      <c r="P134" s="2">
        <f>IF($B134="",0,IF($D134=1,IF(8&lt;=$C134,MIN(IF($E134=1,$F134-$I134,$H134)*INDEX(Rates!$C$2:$AP$60,MATCH($B134,Rates!$A$2:$A$60,0),8),Limits!$B$9*Assets!$S134),MIN(Limits!$B$9*Assets!$S134,MAX(0,$F134-SUM($I134:O134)))),IF($E134=1,$F134-$I134,$H134)*INDEX(Rates!$C$2:$AP$60,MATCH($B134,Rates!$A$2:$A$60,0),8)))</f>
      </c>
      <c r="Q134" s="2">
        <f>IF($B134="",0,IF($D134=1,IF(9&lt;=$C134,MIN(IF($E134=1,$F134-$I134,$H134)*INDEX(Rates!$C$2:$AP$60,MATCH($B134,Rates!$A$2:$A$60,0),9),Limits!$B$9*Assets!$S134),MIN(Limits!$B$9*Assets!$S134,MAX(0,$F134-SUM($I134:P134)))),IF($E134=1,$F134-$I134,$H134)*INDEX(Rates!$C$2:$AP$60,MATCH($B134,Rates!$A$2:$A$60,0),9)))</f>
      </c>
      <c r="R134" s="2">
        <f>IF($B134="",0,IF($D134=1,IF(10&lt;=$C134,MIN(IF($E134=1,$F134-$I134,$H134)*INDEX(Rates!$C$2:$AP$60,MATCH($B134,Rates!$A$2:$A$60,0),10),Limits!$B$9*Assets!$S134),MIN(Limits!$B$9*Assets!$S134,MAX(0,$F134-SUM($I134:Q134)))),IF($E134=1,$F134-$I134,$H134)*INDEX(Rates!$C$2:$AP$60,MATCH($B134,Rates!$A$2:$A$60,0),10)))</f>
      </c>
      <c r="S134" s="2">
        <f>IF($B134="",0,IF($D134=1,IF(11&lt;=$C134,MIN(IF($E134=1,$F134-$I134,$H134)*INDEX(Rates!$C$2:$AP$60,MATCH($B134,Rates!$A$2:$A$60,0),11),Limits!$B$9*Assets!$S134),MIN(Limits!$B$9*Assets!$S134,MAX(0,$F134-SUM($I134:R134)))),IF($E134=1,$F134-$I134,$H134)*INDEX(Rates!$C$2:$AP$60,MATCH($B134,Rates!$A$2:$A$60,0),11)))</f>
      </c>
      <c r="T134" s="2">
        <f>IF($B134="",0,IF($D134=1,IF(12&lt;=$C134,MIN(IF($E134=1,$F134-$I134,$H134)*INDEX(Rates!$C$2:$AP$60,MATCH($B134,Rates!$A$2:$A$60,0),12),Limits!$B$9*Assets!$S134),MIN(Limits!$B$9*Assets!$S134,MAX(0,$F134-SUM($I134:S134)))),IF($E134=1,$F134-$I134,$H134)*INDEX(Rates!$C$2:$AP$60,MATCH($B134,Rates!$A$2:$A$60,0),12)))</f>
      </c>
      <c r="U134" s="2">
        <f>IF($B134="",0,IF($D134=1,IF(13&lt;=$C134,MIN(IF($E134=1,$F134-$I134,$H134)*INDEX(Rates!$C$2:$AP$60,MATCH($B134,Rates!$A$2:$A$60,0),13),Limits!$B$9*Assets!$S134),MIN(Limits!$B$9*Assets!$S134,MAX(0,$F134-SUM($I134:T134)))),IF($E134=1,$F134-$I134,$H134)*INDEX(Rates!$C$2:$AP$60,MATCH($B134,Rates!$A$2:$A$60,0),13)))</f>
      </c>
      <c r="V134" s="2">
        <f>IF($B134="",0,IF($D134=1,IF(14&lt;=$C134,MIN(IF($E134=1,$F134-$I134,$H134)*INDEX(Rates!$C$2:$AP$60,MATCH($B134,Rates!$A$2:$A$60,0),14),Limits!$B$9*Assets!$S134),MIN(Limits!$B$9*Assets!$S134,MAX(0,$F134-SUM($I134:U134)))),IF($E134=1,$F134-$I134,$H134)*INDEX(Rates!$C$2:$AP$60,MATCH($B134,Rates!$A$2:$A$60,0),14)))</f>
      </c>
      <c r="W134" s="2">
        <f>IF($B134="",0,IF($D134=1,IF(15&lt;=$C134,MIN(IF($E134=1,$F134-$I134,$H134)*INDEX(Rates!$C$2:$AP$60,MATCH($B134,Rates!$A$2:$A$60,0),15),Limits!$B$9*Assets!$S134),MIN(Limits!$B$9*Assets!$S134,MAX(0,$F134-SUM($I134:V134)))),IF($E134=1,$F134-$I134,$H134)*INDEX(Rates!$C$2:$AP$60,MATCH($B134,Rates!$A$2:$A$60,0),15)))</f>
      </c>
      <c r="X134" s="2">
        <f>IF($B134="",0,IF($D134=1,IF(16&lt;=$C134,MIN(IF($E134=1,$F134-$I134,$H134)*INDEX(Rates!$C$2:$AP$60,MATCH($B134,Rates!$A$2:$A$60,0),16),Limits!$B$9*Assets!$S134),MIN(Limits!$B$9*Assets!$S134,MAX(0,$F134-SUM($I134:W134)))),IF($E134=1,$F134-$I134,$H134)*INDEX(Rates!$C$2:$AP$60,MATCH($B134,Rates!$A$2:$A$60,0),16)))</f>
      </c>
      <c r="Y134" s="2">
        <f>IF($B134="",0,IF($D134=1,IF(17&lt;=$C134,MIN(IF($E134=1,$F134-$I134,$H134)*INDEX(Rates!$C$2:$AP$60,MATCH($B134,Rates!$A$2:$A$60,0),17),Limits!$B$9*Assets!$S134),MIN(Limits!$B$9*Assets!$S134,MAX(0,$F134-SUM($I134:X134)))),IF($E134=1,$F134-$I134,$H134)*INDEX(Rates!$C$2:$AP$60,MATCH($B134,Rates!$A$2:$A$60,0),17)))</f>
      </c>
      <c r="Z134" s="2">
        <f>IF($B134="",0,IF($D134=1,IF(18&lt;=$C134,MIN(IF($E134=1,$F134-$I134,$H134)*INDEX(Rates!$C$2:$AP$60,MATCH($B134,Rates!$A$2:$A$60,0),18),Limits!$B$9*Assets!$S134),MIN(Limits!$B$9*Assets!$S134,MAX(0,$F134-SUM($I134:Y134)))),IF($E134=1,$F134-$I134,$H134)*INDEX(Rates!$C$2:$AP$60,MATCH($B134,Rates!$A$2:$A$60,0),18)))</f>
      </c>
      <c r="AA134" s="2">
        <f>IF($B134="",0,IF($D134=1,IF(19&lt;=$C134,MIN(IF($E134=1,$F134-$I134,$H134)*INDEX(Rates!$C$2:$AP$60,MATCH($B134,Rates!$A$2:$A$60,0),19),Limits!$B$9*Assets!$S134),MIN(Limits!$B$9*Assets!$S134,MAX(0,$F134-SUM($I134:Z134)))),IF($E134=1,$F134-$I134,$H134)*INDEX(Rates!$C$2:$AP$60,MATCH($B134,Rates!$A$2:$A$60,0),19)))</f>
      </c>
      <c r="AB134" s="2">
        <f>IF($B134="",0,IF($D134=1,IF(20&lt;=$C134,MIN(IF($E134=1,$F134-$I134,$H134)*INDEX(Rates!$C$2:$AP$60,MATCH($B134,Rates!$A$2:$A$60,0),20),Limits!$B$9*Assets!$S134),MIN(Limits!$B$9*Assets!$S134,MAX(0,$F134-SUM($I134:AA134)))),IF($E134=1,$F134-$I134,$H134)*INDEX(Rates!$C$2:$AP$60,MATCH($B134,Rates!$A$2:$A$60,0),20)))</f>
      </c>
      <c r="AC134" s="2">
        <f>IF($B134="",0,IF($D134=1,IF(21&lt;=$C134,MIN(IF($E134=1,$F134-$I134,$H134)*INDEX(Rates!$C$2:$AP$60,MATCH($B134,Rates!$A$2:$A$60,0),21),Limits!$B$9*Assets!$S134),MIN(Limits!$B$9*Assets!$S134,MAX(0,$F134-SUM($I134:AB134)))),IF($E134=1,$F134-$I134,$H134)*INDEX(Rates!$C$2:$AP$60,MATCH($B134,Rates!$A$2:$A$60,0),21)))</f>
      </c>
      <c r="AD134" s="2">
        <f>IF($B134="",0,IF($D134=1,IF(22&lt;=$C134,MIN(IF($E134=1,$F134-$I134,$H134)*INDEX(Rates!$C$2:$AP$60,MATCH($B134,Rates!$A$2:$A$60,0),22),Limits!$B$9*Assets!$S134),MIN(Limits!$B$9*Assets!$S134,MAX(0,$F134-SUM($I134:AC134)))),IF($E134=1,$F134-$I134,$H134)*INDEX(Rates!$C$2:$AP$60,MATCH($B134,Rates!$A$2:$A$60,0),22)))</f>
      </c>
      <c r="AE134" s="2">
        <f>IF($B134="",0,IF($D134=1,IF(23&lt;=$C134,MIN(IF($E134=1,$F134-$I134,$H134)*INDEX(Rates!$C$2:$AP$60,MATCH($B134,Rates!$A$2:$A$60,0),23),Limits!$B$9*Assets!$S134),MIN(Limits!$B$9*Assets!$S134,MAX(0,$F134-SUM($I134:AD134)))),IF($E134=1,$F134-$I134,$H134)*INDEX(Rates!$C$2:$AP$60,MATCH($B134,Rates!$A$2:$A$60,0),23)))</f>
      </c>
      <c r="AF134" s="2">
        <f>IF($B134="",0,IF($D134=1,IF(24&lt;=$C134,MIN(IF($E134=1,$F134-$I134,$H134)*INDEX(Rates!$C$2:$AP$60,MATCH($B134,Rates!$A$2:$A$60,0),24),Limits!$B$9*Assets!$S134),MIN(Limits!$B$9*Assets!$S134,MAX(0,$F134-SUM($I134:AE134)))),IF($E134=1,$F134-$I134,$H134)*INDEX(Rates!$C$2:$AP$60,MATCH($B134,Rates!$A$2:$A$60,0),24)))</f>
      </c>
      <c r="AG134" s="2">
        <f>IF($B134="",0,IF($D134=1,IF(25&lt;=$C134,MIN(IF($E134=1,$F134-$I134,$H134)*INDEX(Rates!$C$2:$AP$60,MATCH($B134,Rates!$A$2:$A$60,0),25),Limits!$B$9*Assets!$S134),MIN(Limits!$B$9*Assets!$S134,MAX(0,$F134-SUM($I134:AF134)))),IF($E134=1,$F134-$I134,$H134)*INDEX(Rates!$C$2:$AP$60,MATCH($B134,Rates!$A$2:$A$60,0),25)))</f>
      </c>
      <c r="AH134" s="2">
        <f>IF($B134="",0,IF($D134=1,IF(26&lt;=$C134,MIN(IF($E134=1,$F134-$I134,$H134)*INDEX(Rates!$C$2:$AP$60,MATCH($B134,Rates!$A$2:$A$60,0),26),Limits!$B$9*Assets!$S134),MIN(Limits!$B$9*Assets!$S134,MAX(0,$F134-SUM($I134:AG134)))),IF($E134=1,$F134-$I134,$H134)*INDEX(Rates!$C$2:$AP$60,MATCH($B134,Rates!$A$2:$A$60,0),26)))</f>
      </c>
      <c r="AI134" s="2">
        <f>IF($B134="",0,IF($D134=1,IF(27&lt;=$C134,MIN(IF($E134=1,$F134-$I134,$H134)*INDEX(Rates!$C$2:$AP$60,MATCH($B134,Rates!$A$2:$A$60,0),27),Limits!$B$9*Assets!$S134),MIN(Limits!$B$9*Assets!$S134,MAX(0,$F134-SUM($I134:AH134)))),IF($E134=1,$F134-$I134,$H134)*INDEX(Rates!$C$2:$AP$60,MATCH($B134,Rates!$A$2:$A$60,0),27)))</f>
      </c>
      <c r="AJ134" s="2">
        <f>IF($B134="",0,IF($D134=1,IF(28&lt;=$C134,MIN(IF($E134=1,$F134-$I134,$H134)*INDEX(Rates!$C$2:$AP$60,MATCH($B134,Rates!$A$2:$A$60,0),28),Limits!$B$9*Assets!$S134),MIN(Limits!$B$9*Assets!$S134,MAX(0,$F134-SUM($I134:AI134)))),IF($E134=1,$F134-$I134,$H134)*INDEX(Rates!$C$2:$AP$60,MATCH($B134,Rates!$A$2:$A$60,0),28)))</f>
      </c>
      <c r="AK134" s="2">
        <f>IF($B134="",0,IF($D134=1,IF(29&lt;=$C134,MIN(IF($E134=1,$F134-$I134,$H134)*INDEX(Rates!$C$2:$AP$60,MATCH($B134,Rates!$A$2:$A$60,0),29),Limits!$B$9*Assets!$S134),MIN(Limits!$B$9*Assets!$S134,MAX(0,$F134-SUM($I134:AJ134)))),IF($E134=1,$F134-$I134,$H134)*INDEX(Rates!$C$2:$AP$60,MATCH($B134,Rates!$A$2:$A$60,0),29)))</f>
      </c>
      <c r="AL134" s="2">
        <f>IF($B134="",0,IF($D134=1,IF(30&lt;=$C134,MIN(IF($E134=1,$F134-$I134,$H134)*INDEX(Rates!$C$2:$AP$60,MATCH($B134,Rates!$A$2:$A$60,0),30),Limits!$B$9*Assets!$S134),MIN(Limits!$B$9*Assets!$S134,MAX(0,$F134-SUM($I134:AK134)))),IF($E134=1,$F134-$I134,$H134)*INDEX(Rates!$C$2:$AP$60,MATCH($B134,Rates!$A$2:$A$60,0),30)))</f>
      </c>
      <c r="AM134" s="2">
        <f>IF($B134="",0,IF($D134=1,IF(31&lt;=$C134,MIN(IF($E134=1,$F134-$I134,$H134)*INDEX(Rates!$C$2:$AP$60,MATCH($B134,Rates!$A$2:$A$60,0),31),Limits!$B$9*Assets!$S134),MIN(Limits!$B$9*Assets!$S134,MAX(0,$F134-SUM($I134:AL134)))),IF($E134=1,$F134-$I134,$H134)*INDEX(Rates!$C$2:$AP$60,MATCH($B134,Rates!$A$2:$A$60,0),31)))</f>
      </c>
      <c r="AN134" s="2">
        <f>IF($B134="",0,IF($D134=1,IF(32&lt;=$C134,MIN(IF($E134=1,$F134-$I134,$H134)*INDEX(Rates!$C$2:$AP$60,MATCH($B134,Rates!$A$2:$A$60,0),32),Limits!$B$9*Assets!$S134),MIN(Limits!$B$9*Assets!$S134,MAX(0,$F134-SUM($I134:AM134)))),IF($E134=1,$F134-$I134,$H134)*INDEX(Rates!$C$2:$AP$60,MATCH($B134,Rates!$A$2:$A$60,0),32)))</f>
      </c>
      <c r="AO134" s="2">
        <f>IF($B134="",0,IF($D134=1,IF(33&lt;=$C134,MIN(IF($E134=1,$F134-$I134,$H134)*INDEX(Rates!$C$2:$AP$60,MATCH($B134,Rates!$A$2:$A$60,0),33),Limits!$B$9*Assets!$S134),MIN(Limits!$B$9*Assets!$S134,MAX(0,$F134-SUM($I134:AN134)))),IF($E134=1,$F134-$I134,$H134)*INDEX(Rates!$C$2:$AP$60,MATCH($B134,Rates!$A$2:$A$60,0),33)))</f>
      </c>
      <c r="AP134" s="2">
        <f>IF($B134="",0,IF($D134=1,IF(34&lt;=$C134,MIN(IF($E134=1,$F134-$I134,$H134)*INDEX(Rates!$C$2:$AP$60,MATCH($B134,Rates!$A$2:$A$60,0),34),Limits!$B$9*Assets!$S134),MIN(Limits!$B$9*Assets!$S134,MAX(0,$F134-SUM($I134:AO134)))),IF($E134=1,$F134-$I134,$H134)*INDEX(Rates!$C$2:$AP$60,MATCH($B134,Rates!$A$2:$A$60,0),34)))</f>
      </c>
      <c r="AQ134" s="2">
        <f>IF($B134="",0,IF($D134=1,IF(35&lt;=$C134,MIN(IF($E134=1,$F134-$I134,$H134)*INDEX(Rates!$C$2:$AP$60,MATCH($B134,Rates!$A$2:$A$60,0),35),Limits!$B$9*Assets!$S134),MIN(Limits!$B$9*Assets!$S134,MAX(0,$F134-SUM($I134:AP134)))),IF($E134=1,$F134-$I134,$H134)*INDEX(Rates!$C$2:$AP$60,MATCH($B134,Rates!$A$2:$A$60,0),35)))</f>
      </c>
      <c r="AR134" s="2">
        <f>IF($B134="",0,IF($D134=1,IF(36&lt;=$C134,MIN(IF($E134=1,$F134-$I134,$H134)*INDEX(Rates!$C$2:$AP$60,MATCH($B134,Rates!$A$2:$A$60,0),36),Limits!$B$9*Assets!$S134),MIN(Limits!$B$9*Assets!$S134,MAX(0,$F134-SUM($I134:AQ134)))),IF($E134=1,$F134-$I134,$H134)*INDEX(Rates!$C$2:$AP$60,MATCH($B134,Rates!$A$2:$A$60,0),36)))</f>
      </c>
      <c r="AS134" s="2">
        <f>IF($B134="",0,IF($D134=1,IF(37&lt;=$C134,MIN(IF($E134=1,$F134-$I134,$H134)*INDEX(Rates!$C$2:$AP$60,MATCH($B134,Rates!$A$2:$A$60,0),37),Limits!$B$9*Assets!$S134),MIN(Limits!$B$9*Assets!$S134,MAX(0,$F134-SUM($I134:AR134)))),IF($E134=1,$F134-$I134,$H134)*INDEX(Rates!$C$2:$AP$60,MATCH($B134,Rates!$A$2:$A$60,0),37)))</f>
      </c>
      <c r="AT134" s="2">
        <f>IF($B134="",0,IF($D134=1,IF(38&lt;=$C134,MIN(IF($E134=1,$F134-$I134,$H134)*INDEX(Rates!$C$2:$AP$60,MATCH($B134,Rates!$A$2:$A$60,0),38),Limits!$B$9*Assets!$S134),MIN(Limits!$B$9*Assets!$S134,MAX(0,$F134-SUM($I134:AS134)))),IF($E134=1,$F134-$I134,$H134)*INDEX(Rates!$C$2:$AP$60,MATCH($B134,Rates!$A$2:$A$60,0),38)))</f>
      </c>
      <c r="AU134" s="2">
        <f>IF($B134="",0,IF($D134=1,IF(39&lt;=$C134,MIN(IF($E134=1,$F134-$I134,$H134)*INDEX(Rates!$C$2:$AP$60,MATCH($B134,Rates!$A$2:$A$60,0),39),Limits!$B$9*Assets!$S134),MIN(Limits!$B$9*Assets!$S134,MAX(0,$F134-SUM($I134:AT134)))),IF($E134=1,$F134-$I134,$H134)*INDEX(Rates!$C$2:$AP$60,MATCH($B134,Rates!$A$2:$A$60,0),39)))</f>
      </c>
      <c r="AV134" s="2">
        <f>IF($B134="",0,IF($D134=1,IF(40&lt;=$C134,MIN(IF($E134=1,$F134-$I134,$H134)*INDEX(Rates!$C$2:$AP$60,MATCH($B134,Rates!$A$2:$A$60,0),40),Limits!$B$9*Assets!$S134),MIN(Limits!$B$9*Assets!$S134,MAX(0,$F134-SUM($I134:AU134)))),IF($E134=1,$F134-$I134,$H134)*INDEX(Rates!$C$2:$AP$60,MATCH($B134,Rates!$A$2:$A$60,0),40)))</f>
      </c>
    </row>
    <row r="135" spans="1:48" x14ac:dyDescent="0.25">
      <c r="A135">
        <f>IF(Assets!A135="","",Assets!A135)</f>
      </c>
      <c r="B135">
        <f>Assets!AD135</f>
      </c>
      <c r="C135">
        <f>IF(B135="",0,INDEX(Rates!$B$2:$B$60,MATCH(B135,Rates!$A$2:$A$60,0)))</f>
      </c>
      <c r="D135">
        <f>Assets!X135</f>
      </c>
      <c r="E135">
        <f>IF(AND(D135=1,Assets!J135=1,Assets!K135=0),1,0)</f>
      </c>
      <c r="F135">
        <f>Assets!T135</f>
      </c>
      <c r="G135">
        <f>Assets!AF135+Assets!L135</f>
      </c>
      <c r="H135">
        <f>Assets!M135</f>
      </c>
      <c r="I135" s="2">
        <f>IF($B135="",0,IF($D135=1,IF(1&lt;=$C135,MIN($G135+$H135*INDEX(Rates!$C$2:$AP$60,MATCH($B135,Rates!$A$2:$A$60,0),1),Assets!$Z135),MIN($G135+$H135*INDEX(Rates!$C$2:$AP$60,MATCH($B135,Rates!$A$2:$A$60,0),1),Assets!$Z135)),$G135+$H135*INDEX(Rates!$C$2:$AP$60,MATCH($B135,Rates!$A$2:$A$60,0),1)))</f>
      </c>
      <c r="J135" s="2">
        <f>IF($B135="",0,IF($D135=1,IF(2&lt;=$C135,MIN(IF($E135=1,$F135-$I135,$H135)*INDEX(Rates!$C$2:$AP$60,MATCH($B135,Rates!$A$2:$A$60,0),2),Limits!$B$7*Assets!$S135),MIN(Limits!$B$9*Assets!$S135,MAX(0,$F135-SUM($I135:I135)))),IF($E135=1,$F135-$I135,$H135)*INDEX(Rates!$C$2:$AP$60,MATCH($B135,Rates!$A$2:$A$60,0),2)))</f>
      </c>
      <c r="K135" s="2">
        <f>IF($B135="",0,IF($D135=1,IF(3&lt;=$C135,MIN(IF($E135=1,$F135-$I135,$H135)*INDEX(Rates!$C$2:$AP$60,MATCH($B135,Rates!$A$2:$A$60,0),3),Limits!$B$8*Assets!$S135),MIN(Limits!$B$9*Assets!$S135,MAX(0,$F135-SUM($I135:J135)))),IF($E135=1,$F135-$I135,$H135)*INDEX(Rates!$C$2:$AP$60,MATCH($B135,Rates!$A$2:$A$60,0),3)))</f>
      </c>
      <c r="L135" s="2">
        <f>IF($B135="",0,IF($D135=1,IF(4&lt;=$C135,MIN(IF($E135=1,$F135-$I135,$H135)*INDEX(Rates!$C$2:$AP$60,MATCH($B135,Rates!$A$2:$A$60,0),4),Limits!$B$9*Assets!$S135),MIN(Limits!$B$9*Assets!$S135,MAX(0,$F135-SUM($I135:K135)))),IF($E135=1,$F135-$I135,$H135)*INDEX(Rates!$C$2:$AP$60,MATCH($B135,Rates!$A$2:$A$60,0),4)))</f>
      </c>
      <c r="M135" s="2">
        <f>IF($B135="",0,IF($D135=1,IF(5&lt;=$C135,MIN(IF($E135=1,$F135-$I135,$H135)*INDEX(Rates!$C$2:$AP$60,MATCH($B135,Rates!$A$2:$A$60,0),5),Limits!$B$9*Assets!$S135),MIN(Limits!$B$9*Assets!$S135,MAX(0,$F135-SUM($I135:L135)))),IF($E135=1,$F135-$I135,$H135)*INDEX(Rates!$C$2:$AP$60,MATCH($B135,Rates!$A$2:$A$60,0),5)))</f>
      </c>
      <c r="N135" s="2">
        <f>IF($B135="",0,IF($D135=1,IF(6&lt;=$C135,MIN(IF($E135=1,$F135-$I135,$H135)*INDEX(Rates!$C$2:$AP$60,MATCH($B135,Rates!$A$2:$A$60,0),6),Limits!$B$9*Assets!$S135),MIN(Limits!$B$9*Assets!$S135,MAX(0,$F135-SUM($I135:M135)))),IF($E135=1,$F135-$I135,$H135)*INDEX(Rates!$C$2:$AP$60,MATCH($B135,Rates!$A$2:$A$60,0),6)))</f>
      </c>
      <c r="O135" s="2">
        <f>IF($B135="",0,IF($D135=1,IF(7&lt;=$C135,MIN(IF($E135=1,$F135-$I135,$H135)*INDEX(Rates!$C$2:$AP$60,MATCH($B135,Rates!$A$2:$A$60,0),7),Limits!$B$9*Assets!$S135),MIN(Limits!$B$9*Assets!$S135,MAX(0,$F135-SUM($I135:N135)))),IF($E135=1,$F135-$I135,$H135)*INDEX(Rates!$C$2:$AP$60,MATCH($B135,Rates!$A$2:$A$60,0),7)))</f>
      </c>
      <c r="P135" s="2">
        <f>IF($B135="",0,IF($D135=1,IF(8&lt;=$C135,MIN(IF($E135=1,$F135-$I135,$H135)*INDEX(Rates!$C$2:$AP$60,MATCH($B135,Rates!$A$2:$A$60,0),8),Limits!$B$9*Assets!$S135),MIN(Limits!$B$9*Assets!$S135,MAX(0,$F135-SUM($I135:O135)))),IF($E135=1,$F135-$I135,$H135)*INDEX(Rates!$C$2:$AP$60,MATCH($B135,Rates!$A$2:$A$60,0),8)))</f>
      </c>
      <c r="Q135" s="2">
        <f>IF($B135="",0,IF($D135=1,IF(9&lt;=$C135,MIN(IF($E135=1,$F135-$I135,$H135)*INDEX(Rates!$C$2:$AP$60,MATCH($B135,Rates!$A$2:$A$60,0),9),Limits!$B$9*Assets!$S135),MIN(Limits!$B$9*Assets!$S135,MAX(0,$F135-SUM($I135:P135)))),IF($E135=1,$F135-$I135,$H135)*INDEX(Rates!$C$2:$AP$60,MATCH($B135,Rates!$A$2:$A$60,0),9)))</f>
      </c>
      <c r="R135" s="2">
        <f>IF($B135="",0,IF($D135=1,IF(10&lt;=$C135,MIN(IF($E135=1,$F135-$I135,$H135)*INDEX(Rates!$C$2:$AP$60,MATCH($B135,Rates!$A$2:$A$60,0),10),Limits!$B$9*Assets!$S135),MIN(Limits!$B$9*Assets!$S135,MAX(0,$F135-SUM($I135:Q135)))),IF($E135=1,$F135-$I135,$H135)*INDEX(Rates!$C$2:$AP$60,MATCH($B135,Rates!$A$2:$A$60,0),10)))</f>
      </c>
      <c r="S135" s="2">
        <f>IF($B135="",0,IF($D135=1,IF(11&lt;=$C135,MIN(IF($E135=1,$F135-$I135,$H135)*INDEX(Rates!$C$2:$AP$60,MATCH($B135,Rates!$A$2:$A$60,0),11),Limits!$B$9*Assets!$S135),MIN(Limits!$B$9*Assets!$S135,MAX(0,$F135-SUM($I135:R135)))),IF($E135=1,$F135-$I135,$H135)*INDEX(Rates!$C$2:$AP$60,MATCH($B135,Rates!$A$2:$A$60,0),11)))</f>
      </c>
      <c r="T135" s="2">
        <f>IF($B135="",0,IF($D135=1,IF(12&lt;=$C135,MIN(IF($E135=1,$F135-$I135,$H135)*INDEX(Rates!$C$2:$AP$60,MATCH($B135,Rates!$A$2:$A$60,0),12),Limits!$B$9*Assets!$S135),MIN(Limits!$B$9*Assets!$S135,MAX(0,$F135-SUM($I135:S135)))),IF($E135=1,$F135-$I135,$H135)*INDEX(Rates!$C$2:$AP$60,MATCH($B135,Rates!$A$2:$A$60,0),12)))</f>
      </c>
      <c r="U135" s="2">
        <f>IF($B135="",0,IF($D135=1,IF(13&lt;=$C135,MIN(IF($E135=1,$F135-$I135,$H135)*INDEX(Rates!$C$2:$AP$60,MATCH($B135,Rates!$A$2:$A$60,0),13),Limits!$B$9*Assets!$S135),MIN(Limits!$B$9*Assets!$S135,MAX(0,$F135-SUM($I135:T135)))),IF($E135=1,$F135-$I135,$H135)*INDEX(Rates!$C$2:$AP$60,MATCH($B135,Rates!$A$2:$A$60,0),13)))</f>
      </c>
      <c r="V135" s="2">
        <f>IF($B135="",0,IF($D135=1,IF(14&lt;=$C135,MIN(IF($E135=1,$F135-$I135,$H135)*INDEX(Rates!$C$2:$AP$60,MATCH($B135,Rates!$A$2:$A$60,0),14),Limits!$B$9*Assets!$S135),MIN(Limits!$B$9*Assets!$S135,MAX(0,$F135-SUM($I135:U135)))),IF($E135=1,$F135-$I135,$H135)*INDEX(Rates!$C$2:$AP$60,MATCH($B135,Rates!$A$2:$A$60,0),14)))</f>
      </c>
      <c r="W135" s="2">
        <f>IF($B135="",0,IF($D135=1,IF(15&lt;=$C135,MIN(IF($E135=1,$F135-$I135,$H135)*INDEX(Rates!$C$2:$AP$60,MATCH($B135,Rates!$A$2:$A$60,0),15),Limits!$B$9*Assets!$S135),MIN(Limits!$B$9*Assets!$S135,MAX(0,$F135-SUM($I135:V135)))),IF($E135=1,$F135-$I135,$H135)*INDEX(Rates!$C$2:$AP$60,MATCH($B135,Rates!$A$2:$A$60,0),15)))</f>
      </c>
      <c r="X135" s="2">
        <f>IF($B135="",0,IF($D135=1,IF(16&lt;=$C135,MIN(IF($E135=1,$F135-$I135,$H135)*INDEX(Rates!$C$2:$AP$60,MATCH($B135,Rates!$A$2:$A$60,0),16),Limits!$B$9*Assets!$S135),MIN(Limits!$B$9*Assets!$S135,MAX(0,$F135-SUM($I135:W135)))),IF($E135=1,$F135-$I135,$H135)*INDEX(Rates!$C$2:$AP$60,MATCH($B135,Rates!$A$2:$A$60,0),16)))</f>
      </c>
      <c r="Y135" s="2">
        <f>IF($B135="",0,IF($D135=1,IF(17&lt;=$C135,MIN(IF($E135=1,$F135-$I135,$H135)*INDEX(Rates!$C$2:$AP$60,MATCH($B135,Rates!$A$2:$A$60,0),17),Limits!$B$9*Assets!$S135),MIN(Limits!$B$9*Assets!$S135,MAX(0,$F135-SUM($I135:X135)))),IF($E135=1,$F135-$I135,$H135)*INDEX(Rates!$C$2:$AP$60,MATCH($B135,Rates!$A$2:$A$60,0),17)))</f>
      </c>
      <c r="Z135" s="2">
        <f>IF($B135="",0,IF($D135=1,IF(18&lt;=$C135,MIN(IF($E135=1,$F135-$I135,$H135)*INDEX(Rates!$C$2:$AP$60,MATCH($B135,Rates!$A$2:$A$60,0),18),Limits!$B$9*Assets!$S135),MIN(Limits!$B$9*Assets!$S135,MAX(0,$F135-SUM($I135:Y135)))),IF($E135=1,$F135-$I135,$H135)*INDEX(Rates!$C$2:$AP$60,MATCH($B135,Rates!$A$2:$A$60,0),18)))</f>
      </c>
      <c r="AA135" s="2">
        <f>IF($B135="",0,IF($D135=1,IF(19&lt;=$C135,MIN(IF($E135=1,$F135-$I135,$H135)*INDEX(Rates!$C$2:$AP$60,MATCH($B135,Rates!$A$2:$A$60,0),19),Limits!$B$9*Assets!$S135),MIN(Limits!$B$9*Assets!$S135,MAX(0,$F135-SUM($I135:Z135)))),IF($E135=1,$F135-$I135,$H135)*INDEX(Rates!$C$2:$AP$60,MATCH($B135,Rates!$A$2:$A$60,0),19)))</f>
      </c>
      <c r="AB135" s="2">
        <f>IF($B135="",0,IF($D135=1,IF(20&lt;=$C135,MIN(IF($E135=1,$F135-$I135,$H135)*INDEX(Rates!$C$2:$AP$60,MATCH($B135,Rates!$A$2:$A$60,0),20),Limits!$B$9*Assets!$S135),MIN(Limits!$B$9*Assets!$S135,MAX(0,$F135-SUM($I135:AA135)))),IF($E135=1,$F135-$I135,$H135)*INDEX(Rates!$C$2:$AP$60,MATCH($B135,Rates!$A$2:$A$60,0),20)))</f>
      </c>
      <c r="AC135" s="2">
        <f>IF($B135="",0,IF($D135=1,IF(21&lt;=$C135,MIN(IF($E135=1,$F135-$I135,$H135)*INDEX(Rates!$C$2:$AP$60,MATCH($B135,Rates!$A$2:$A$60,0),21),Limits!$B$9*Assets!$S135),MIN(Limits!$B$9*Assets!$S135,MAX(0,$F135-SUM($I135:AB135)))),IF($E135=1,$F135-$I135,$H135)*INDEX(Rates!$C$2:$AP$60,MATCH($B135,Rates!$A$2:$A$60,0),21)))</f>
      </c>
      <c r="AD135" s="2">
        <f>IF($B135="",0,IF($D135=1,IF(22&lt;=$C135,MIN(IF($E135=1,$F135-$I135,$H135)*INDEX(Rates!$C$2:$AP$60,MATCH($B135,Rates!$A$2:$A$60,0),22),Limits!$B$9*Assets!$S135),MIN(Limits!$B$9*Assets!$S135,MAX(0,$F135-SUM($I135:AC135)))),IF($E135=1,$F135-$I135,$H135)*INDEX(Rates!$C$2:$AP$60,MATCH($B135,Rates!$A$2:$A$60,0),22)))</f>
      </c>
      <c r="AE135" s="2">
        <f>IF($B135="",0,IF($D135=1,IF(23&lt;=$C135,MIN(IF($E135=1,$F135-$I135,$H135)*INDEX(Rates!$C$2:$AP$60,MATCH($B135,Rates!$A$2:$A$60,0),23),Limits!$B$9*Assets!$S135),MIN(Limits!$B$9*Assets!$S135,MAX(0,$F135-SUM($I135:AD135)))),IF($E135=1,$F135-$I135,$H135)*INDEX(Rates!$C$2:$AP$60,MATCH($B135,Rates!$A$2:$A$60,0),23)))</f>
      </c>
      <c r="AF135" s="2">
        <f>IF($B135="",0,IF($D135=1,IF(24&lt;=$C135,MIN(IF($E135=1,$F135-$I135,$H135)*INDEX(Rates!$C$2:$AP$60,MATCH($B135,Rates!$A$2:$A$60,0),24),Limits!$B$9*Assets!$S135),MIN(Limits!$B$9*Assets!$S135,MAX(0,$F135-SUM($I135:AE135)))),IF($E135=1,$F135-$I135,$H135)*INDEX(Rates!$C$2:$AP$60,MATCH($B135,Rates!$A$2:$A$60,0),24)))</f>
      </c>
      <c r="AG135" s="2">
        <f>IF($B135="",0,IF($D135=1,IF(25&lt;=$C135,MIN(IF($E135=1,$F135-$I135,$H135)*INDEX(Rates!$C$2:$AP$60,MATCH($B135,Rates!$A$2:$A$60,0),25),Limits!$B$9*Assets!$S135),MIN(Limits!$B$9*Assets!$S135,MAX(0,$F135-SUM($I135:AF135)))),IF($E135=1,$F135-$I135,$H135)*INDEX(Rates!$C$2:$AP$60,MATCH($B135,Rates!$A$2:$A$60,0),25)))</f>
      </c>
      <c r="AH135" s="2">
        <f>IF($B135="",0,IF($D135=1,IF(26&lt;=$C135,MIN(IF($E135=1,$F135-$I135,$H135)*INDEX(Rates!$C$2:$AP$60,MATCH($B135,Rates!$A$2:$A$60,0),26),Limits!$B$9*Assets!$S135),MIN(Limits!$B$9*Assets!$S135,MAX(0,$F135-SUM($I135:AG135)))),IF($E135=1,$F135-$I135,$H135)*INDEX(Rates!$C$2:$AP$60,MATCH($B135,Rates!$A$2:$A$60,0),26)))</f>
      </c>
      <c r="AI135" s="2">
        <f>IF($B135="",0,IF($D135=1,IF(27&lt;=$C135,MIN(IF($E135=1,$F135-$I135,$H135)*INDEX(Rates!$C$2:$AP$60,MATCH($B135,Rates!$A$2:$A$60,0),27),Limits!$B$9*Assets!$S135),MIN(Limits!$B$9*Assets!$S135,MAX(0,$F135-SUM($I135:AH135)))),IF($E135=1,$F135-$I135,$H135)*INDEX(Rates!$C$2:$AP$60,MATCH($B135,Rates!$A$2:$A$60,0),27)))</f>
      </c>
      <c r="AJ135" s="2">
        <f>IF($B135="",0,IF($D135=1,IF(28&lt;=$C135,MIN(IF($E135=1,$F135-$I135,$H135)*INDEX(Rates!$C$2:$AP$60,MATCH($B135,Rates!$A$2:$A$60,0),28),Limits!$B$9*Assets!$S135),MIN(Limits!$B$9*Assets!$S135,MAX(0,$F135-SUM($I135:AI135)))),IF($E135=1,$F135-$I135,$H135)*INDEX(Rates!$C$2:$AP$60,MATCH($B135,Rates!$A$2:$A$60,0),28)))</f>
      </c>
      <c r="AK135" s="2">
        <f>IF($B135="",0,IF($D135=1,IF(29&lt;=$C135,MIN(IF($E135=1,$F135-$I135,$H135)*INDEX(Rates!$C$2:$AP$60,MATCH($B135,Rates!$A$2:$A$60,0),29),Limits!$B$9*Assets!$S135),MIN(Limits!$B$9*Assets!$S135,MAX(0,$F135-SUM($I135:AJ135)))),IF($E135=1,$F135-$I135,$H135)*INDEX(Rates!$C$2:$AP$60,MATCH($B135,Rates!$A$2:$A$60,0),29)))</f>
      </c>
      <c r="AL135" s="2">
        <f>IF($B135="",0,IF($D135=1,IF(30&lt;=$C135,MIN(IF($E135=1,$F135-$I135,$H135)*INDEX(Rates!$C$2:$AP$60,MATCH($B135,Rates!$A$2:$A$60,0),30),Limits!$B$9*Assets!$S135),MIN(Limits!$B$9*Assets!$S135,MAX(0,$F135-SUM($I135:AK135)))),IF($E135=1,$F135-$I135,$H135)*INDEX(Rates!$C$2:$AP$60,MATCH($B135,Rates!$A$2:$A$60,0),30)))</f>
      </c>
      <c r="AM135" s="2">
        <f>IF($B135="",0,IF($D135=1,IF(31&lt;=$C135,MIN(IF($E135=1,$F135-$I135,$H135)*INDEX(Rates!$C$2:$AP$60,MATCH($B135,Rates!$A$2:$A$60,0),31),Limits!$B$9*Assets!$S135),MIN(Limits!$B$9*Assets!$S135,MAX(0,$F135-SUM($I135:AL135)))),IF($E135=1,$F135-$I135,$H135)*INDEX(Rates!$C$2:$AP$60,MATCH($B135,Rates!$A$2:$A$60,0),31)))</f>
      </c>
      <c r="AN135" s="2">
        <f>IF($B135="",0,IF($D135=1,IF(32&lt;=$C135,MIN(IF($E135=1,$F135-$I135,$H135)*INDEX(Rates!$C$2:$AP$60,MATCH($B135,Rates!$A$2:$A$60,0),32),Limits!$B$9*Assets!$S135),MIN(Limits!$B$9*Assets!$S135,MAX(0,$F135-SUM($I135:AM135)))),IF($E135=1,$F135-$I135,$H135)*INDEX(Rates!$C$2:$AP$60,MATCH($B135,Rates!$A$2:$A$60,0),32)))</f>
      </c>
      <c r="AO135" s="2">
        <f>IF($B135="",0,IF($D135=1,IF(33&lt;=$C135,MIN(IF($E135=1,$F135-$I135,$H135)*INDEX(Rates!$C$2:$AP$60,MATCH($B135,Rates!$A$2:$A$60,0),33),Limits!$B$9*Assets!$S135),MIN(Limits!$B$9*Assets!$S135,MAX(0,$F135-SUM($I135:AN135)))),IF($E135=1,$F135-$I135,$H135)*INDEX(Rates!$C$2:$AP$60,MATCH($B135,Rates!$A$2:$A$60,0),33)))</f>
      </c>
      <c r="AP135" s="2">
        <f>IF($B135="",0,IF($D135=1,IF(34&lt;=$C135,MIN(IF($E135=1,$F135-$I135,$H135)*INDEX(Rates!$C$2:$AP$60,MATCH($B135,Rates!$A$2:$A$60,0),34),Limits!$B$9*Assets!$S135),MIN(Limits!$B$9*Assets!$S135,MAX(0,$F135-SUM($I135:AO135)))),IF($E135=1,$F135-$I135,$H135)*INDEX(Rates!$C$2:$AP$60,MATCH($B135,Rates!$A$2:$A$60,0),34)))</f>
      </c>
      <c r="AQ135" s="2">
        <f>IF($B135="",0,IF($D135=1,IF(35&lt;=$C135,MIN(IF($E135=1,$F135-$I135,$H135)*INDEX(Rates!$C$2:$AP$60,MATCH($B135,Rates!$A$2:$A$60,0),35),Limits!$B$9*Assets!$S135),MIN(Limits!$B$9*Assets!$S135,MAX(0,$F135-SUM($I135:AP135)))),IF($E135=1,$F135-$I135,$H135)*INDEX(Rates!$C$2:$AP$60,MATCH($B135,Rates!$A$2:$A$60,0),35)))</f>
      </c>
      <c r="AR135" s="2">
        <f>IF($B135="",0,IF($D135=1,IF(36&lt;=$C135,MIN(IF($E135=1,$F135-$I135,$H135)*INDEX(Rates!$C$2:$AP$60,MATCH($B135,Rates!$A$2:$A$60,0),36),Limits!$B$9*Assets!$S135),MIN(Limits!$B$9*Assets!$S135,MAX(0,$F135-SUM($I135:AQ135)))),IF($E135=1,$F135-$I135,$H135)*INDEX(Rates!$C$2:$AP$60,MATCH($B135,Rates!$A$2:$A$60,0),36)))</f>
      </c>
      <c r="AS135" s="2">
        <f>IF($B135="",0,IF($D135=1,IF(37&lt;=$C135,MIN(IF($E135=1,$F135-$I135,$H135)*INDEX(Rates!$C$2:$AP$60,MATCH($B135,Rates!$A$2:$A$60,0),37),Limits!$B$9*Assets!$S135),MIN(Limits!$B$9*Assets!$S135,MAX(0,$F135-SUM($I135:AR135)))),IF($E135=1,$F135-$I135,$H135)*INDEX(Rates!$C$2:$AP$60,MATCH($B135,Rates!$A$2:$A$60,0),37)))</f>
      </c>
      <c r="AT135" s="2">
        <f>IF($B135="",0,IF($D135=1,IF(38&lt;=$C135,MIN(IF($E135=1,$F135-$I135,$H135)*INDEX(Rates!$C$2:$AP$60,MATCH($B135,Rates!$A$2:$A$60,0),38),Limits!$B$9*Assets!$S135),MIN(Limits!$B$9*Assets!$S135,MAX(0,$F135-SUM($I135:AS135)))),IF($E135=1,$F135-$I135,$H135)*INDEX(Rates!$C$2:$AP$60,MATCH($B135,Rates!$A$2:$A$60,0),38)))</f>
      </c>
      <c r="AU135" s="2">
        <f>IF($B135="",0,IF($D135=1,IF(39&lt;=$C135,MIN(IF($E135=1,$F135-$I135,$H135)*INDEX(Rates!$C$2:$AP$60,MATCH($B135,Rates!$A$2:$A$60,0),39),Limits!$B$9*Assets!$S135),MIN(Limits!$B$9*Assets!$S135,MAX(0,$F135-SUM($I135:AT135)))),IF($E135=1,$F135-$I135,$H135)*INDEX(Rates!$C$2:$AP$60,MATCH($B135,Rates!$A$2:$A$60,0),39)))</f>
      </c>
      <c r="AV135" s="2">
        <f>IF($B135="",0,IF($D135=1,IF(40&lt;=$C135,MIN(IF($E135=1,$F135-$I135,$H135)*INDEX(Rates!$C$2:$AP$60,MATCH($B135,Rates!$A$2:$A$60,0),40),Limits!$B$9*Assets!$S135),MIN(Limits!$B$9*Assets!$S135,MAX(0,$F135-SUM($I135:AU135)))),IF($E135=1,$F135-$I135,$H135)*INDEX(Rates!$C$2:$AP$60,MATCH($B135,Rates!$A$2:$A$60,0),40)))</f>
      </c>
    </row>
    <row r="136" spans="1:48" x14ac:dyDescent="0.25">
      <c r="A136">
        <f>IF(Assets!A136="","",Assets!A136)</f>
      </c>
      <c r="B136">
        <f>Assets!AD136</f>
      </c>
      <c r="C136">
        <f>IF(B136="",0,INDEX(Rates!$B$2:$B$60,MATCH(B136,Rates!$A$2:$A$60,0)))</f>
      </c>
      <c r="D136">
        <f>Assets!X136</f>
      </c>
      <c r="E136">
        <f>IF(AND(D136=1,Assets!J136=1,Assets!K136=0),1,0)</f>
      </c>
      <c r="F136">
        <f>Assets!T136</f>
      </c>
      <c r="G136">
        <f>Assets!AF136+Assets!L136</f>
      </c>
      <c r="H136">
        <f>Assets!M136</f>
      </c>
      <c r="I136" s="2">
        <f>IF($B136="",0,IF($D136=1,IF(1&lt;=$C136,MIN($G136+$H136*INDEX(Rates!$C$2:$AP$60,MATCH($B136,Rates!$A$2:$A$60,0),1),Assets!$Z136),MIN($G136+$H136*INDEX(Rates!$C$2:$AP$60,MATCH($B136,Rates!$A$2:$A$60,0),1),Assets!$Z136)),$G136+$H136*INDEX(Rates!$C$2:$AP$60,MATCH($B136,Rates!$A$2:$A$60,0),1)))</f>
      </c>
      <c r="J136" s="2">
        <f>IF($B136="",0,IF($D136=1,IF(2&lt;=$C136,MIN(IF($E136=1,$F136-$I136,$H136)*INDEX(Rates!$C$2:$AP$60,MATCH($B136,Rates!$A$2:$A$60,0),2),Limits!$B$7*Assets!$S136),MIN(Limits!$B$9*Assets!$S136,MAX(0,$F136-SUM($I136:I136)))),IF($E136=1,$F136-$I136,$H136)*INDEX(Rates!$C$2:$AP$60,MATCH($B136,Rates!$A$2:$A$60,0),2)))</f>
      </c>
      <c r="K136" s="2">
        <f>IF($B136="",0,IF($D136=1,IF(3&lt;=$C136,MIN(IF($E136=1,$F136-$I136,$H136)*INDEX(Rates!$C$2:$AP$60,MATCH($B136,Rates!$A$2:$A$60,0),3),Limits!$B$8*Assets!$S136),MIN(Limits!$B$9*Assets!$S136,MAX(0,$F136-SUM($I136:J136)))),IF($E136=1,$F136-$I136,$H136)*INDEX(Rates!$C$2:$AP$60,MATCH($B136,Rates!$A$2:$A$60,0),3)))</f>
      </c>
      <c r="L136" s="2">
        <f>IF($B136="",0,IF($D136=1,IF(4&lt;=$C136,MIN(IF($E136=1,$F136-$I136,$H136)*INDEX(Rates!$C$2:$AP$60,MATCH($B136,Rates!$A$2:$A$60,0),4),Limits!$B$9*Assets!$S136),MIN(Limits!$B$9*Assets!$S136,MAX(0,$F136-SUM($I136:K136)))),IF($E136=1,$F136-$I136,$H136)*INDEX(Rates!$C$2:$AP$60,MATCH($B136,Rates!$A$2:$A$60,0),4)))</f>
      </c>
      <c r="M136" s="2">
        <f>IF($B136="",0,IF($D136=1,IF(5&lt;=$C136,MIN(IF($E136=1,$F136-$I136,$H136)*INDEX(Rates!$C$2:$AP$60,MATCH($B136,Rates!$A$2:$A$60,0),5),Limits!$B$9*Assets!$S136),MIN(Limits!$B$9*Assets!$S136,MAX(0,$F136-SUM($I136:L136)))),IF($E136=1,$F136-$I136,$H136)*INDEX(Rates!$C$2:$AP$60,MATCH($B136,Rates!$A$2:$A$60,0),5)))</f>
      </c>
      <c r="N136" s="2">
        <f>IF($B136="",0,IF($D136=1,IF(6&lt;=$C136,MIN(IF($E136=1,$F136-$I136,$H136)*INDEX(Rates!$C$2:$AP$60,MATCH($B136,Rates!$A$2:$A$60,0),6),Limits!$B$9*Assets!$S136),MIN(Limits!$B$9*Assets!$S136,MAX(0,$F136-SUM($I136:M136)))),IF($E136=1,$F136-$I136,$H136)*INDEX(Rates!$C$2:$AP$60,MATCH($B136,Rates!$A$2:$A$60,0),6)))</f>
      </c>
      <c r="O136" s="2">
        <f>IF($B136="",0,IF($D136=1,IF(7&lt;=$C136,MIN(IF($E136=1,$F136-$I136,$H136)*INDEX(Rates!$C$2:$AP$60,MATCH($B136,Rates!$A$2:$A$60,0),7),Limits!$B$9*Assets!$S136),MIN(Limits!$B$9*Assets!$S136,MAX(0,$F136-SUM($I136:N136)))),IF($E136=1,$F136-$I136,$H136)*INDEX(Rates!$C$2:$AP$60,MATCH($B136,Rates!$A$2:$A$60,0),7)))</f>
      </c>
      <c r="P136" s="2">
        <f>IF($B136="",0,IF($D136=1,IF(8&lt;=$C136,MIN(IF($E136=1,$F136-$I136,$H136)*INDEX(Rates!$C$2:$AP$60,MATCH($B136,Rates!$A$2:$A$60,0),8),Limits!$B$9*Assets!$S136),MIN(Limits!$B$9*Assets!$S136,MAX(0,$F136-SUM($I136:O136)))),IF($E136=1,$F136-$I136,$H136)*INDEX(Rates!$C$2:$AP$60,MATCH($B136,Rates!$A$2:$A$60,0),8)))</f>
      </c>
      <c r="Q136" s="2">
        <f>IF($B136="",0,IF($D136=1,IF(9&lt;=$C136,MIN(IF($E136=1,$F136-$I136,$H136)*INDEX(Rates!$C$2:$AP$60,MATCH($B136,Rates!$A$2:$A$60,0),9),Limits!$B$9*Assets!$S136),MIN(Limits!$B$9*Assets!$S136,MAX(0,$F136-SUM($I136:P136)))),IF($E136=1,$F136-$I136,$H136)*INDEX(Rates!$C$2:$AP$60,MATCH($B136,Rates!$A$2:$A$60,0),9)))</f>
      </c>
      <c r="R136" s="2">
        <f>IF($B136="",0,IF($D136=1,IF(10&lt;=$C136,MIN(IF($E136=1,$F136-$I136,$H136)*INDEX(Rates!$C$2:$AP$60,MATCH($B136,Rates!$A$2:$A$60,0),10),Limits!$B$9*Assets!$S136),MIN(Limits!$B$9*Assets!$S136,MAX(0,$F136-SUM($I136:Q136)))),IF($E136=1,$F136-$I136,$H136)*INDEX(Rates!$C$2:$AP$60,MATCH($B136,Rates!$A$2:$A$60,0),10)))</f>
      </c>
      <c r="S136" s="2">
        <f>IF($B136="",0,IF($D136=1,IF(11&lt;=$C136,MIN(IF($E136=1,$F136-$I136,$H136)*INDEX(Rates!$C$2:$AP$60,MATCH($B136,Rates!$A$2:$A$60,0),11),Limits!$B$9*Assets!$S136),MIN(Limits!$B$9*Assets!$S136,MAX(0,$F136-SUM($I136:R136)))),IF($E136=1,$F136-$I136,$H136)*INDEX(Rates!$C$2:$AP$60,MATCH($B136,Rates!$A$2:$A$60,0),11)))</f>
      </c>
      <c r="T136" s="2">
        <f>IF($B136="",0,IF($D136=1,IF(12&lt;=$C136,MIN(IF($E136=1,$F136-$I136,$H136)*INDEX(Rates!$C$2:$AP$60,MATCH($B136,Rates!$A$2:$A$60,0),12),Limits!$B$9*Assets!$S136),MIN(Limits!$B$9*Assets!$S136,MAX(0,$F136-SUM($I136:S136)))),IF($E136=1,$F136-$I136,$H136)*INDEX(Rates!$C$2:$AP$60,MATCH($B136,Rates!$A$2:$A$60,0),12)))</f>
      </c>
      <c r="U136" s="2">
        <f>IF($B136="",0,IF($D136=1,IF(13&lt;=$C136,MIN(IF($E136=1,$F136-$I136,$H136)*INDEX(Rates!$C$2:$AP$60,MATCH($B136,Rates!$A$2:$A$60,0),13),Limits!$B$9*Assets!$S136),MIN(Limits!$B$9*Assets!$S136,MAX(0,$F136-SUM($I136:T136)))),IF($E136=1,$F136-$I136,$H136)*INDEX(Rates!$C$2:$AP$60,MATCH($B136,Rates!$A$2:$A$60,0),13)))</f>
      </c>
      <c r="V136" s="2">
        <f>IF($B136="",0,IF($D136=1,IF(14&lt;=$C136,MIN(IF($E136=1,$F136-$I136,$H136)*INDEX(Rates!$C$2:$AP$60,MATCH($B136,Rates!$A$2:$A$60,0),14),Limits!$B$9*Assets!$S136),MIN(Limits!$B$9*Assets!$S136,MAX(0,$F136-SUM($I136:U136)))),IF($E136=1,$F136-$I136,$H136)*INDEX(Rates!$C$2:$AP$60,MATCH($B136,Rates!$A$2:$A$60,0),14)))</f>
      </c>
      <c r="W136" s="2">
        <f>IF($B136="",0,IF($D136=1,IF(15&lt;=$C136,MIN(IF($E136=1,$F136-$I136,$H136)*INDEX(Rates!$C$2:$AP$60,MATCH($B136,Rates!$A$2:$A$60,0),15),Limits!$B$9*Assets!$S136),MIN(Limits!$B$9*Assets!$S136,MAX(0,$F136-SUM($I136:V136)))),IF($E136=1,$F136-$I136,$H136)*INDEX(Rates!$C$2:$AP$60,MATCH($B136,Rates!$A$2:$A$60,0),15)))</f>
      </c>
      <c r="X136" s="2">
        <f>IF($B136="",0,IF($D136=1,IF(16&lt;=$C136,MIN(IF($E136=1,$F136-$I136,$H136)*INDEX(Rates!$C$2:$AP$60,MATCH($B136,Rates!$A$2:$A$60,0),16),Limits!$B$9*Assets!$S136),MIN(Limits!$B$9*Assets!$S136,MAX(0,$F136-SUM($I136:W136)))),IF($E136=1,$F136-$I136,$H136)*INDEX(Rates!$C$2:$AP$60,MATCH($B136,Rates!$A$2:$A$60,0),16)))</f>
      </c>
      <c r="Y136" s="2">
        <f>IF($B136="",0,IF($D136=1,IF(17&lt;=$C136,MIN(IF($E136=1,$F136-$I136,$H136)*INDEX(Rates!$C$2:$AP$60,MATCH($B136,Rates!$A$2:$A$60,0),17),Limits!$B$9*Assets!$S136),MIN(Limits!$B$9*Assets!$S136,MAX(0,$F136-SUM($I136:X136)))),IF($E136=1,$F136-$I136,$H136)*INDEX(Rates!$C$2:$AP$60,MATCH($B136,Rates!$A$2:$A$60,0),17)))</f>
      </c>
      <c r="Z136" s="2">
        <f>IF($B136="",0,IF($D136=1,IF(18&lt;=$C136,MIN(IF($E136=1,$F136-$I136,$H136)*INDEX(Rates!$C$2:$AP$60,MATCH($B136,Rates!$A$2:$A$60,0),18),Limits!$B$9*Assets!$S136),MIN(Limits!$B$9*Assets!$S136,MAX(0,$F136-SUM($I136:Y136)))),IF($E136=1,$F136-$I136,$H136)*INDEX(Rates!$C$2:$AP$60,MATCH($B136,Rates!$A$2:$A$60,0),18)))</f>
      </c>
      <c r="AA136" s="2">
        <f>IF($B136="",0,IF($D136=1,IF(19&lt;=$C136,MIN(IF($E136=1,$F136-$I136,$H136)*INDEX(Rates!$C$2:$AP$60,MATCH($B136,Rates!$A$2:$A$60,0),19),Limits!$B$9*Assets!$S136),MIN(Limits!$B$9*Assets!$S136,MAX(0,$F136-SUM($I136:Z136)))),IF($E136=1,$F136-$I136,$H136)*INDEX(Rates!$C$2:$AP$60,MATCH($B136,Rates!$A$2:$A$60,0),19)))</f>
      </c>
      <c r="AB136" s="2">
        <f>IF($B136="",0,IF($D136=1,IF(20&lt;=$C136,MIN(IF($E136=1,$F136-$I136,$H136)*INDEX(Rates!$C$2:$AP$60,MATCH($B136,Rates!$A$2:$A$60,0),20),Limits!$B$9*Assets!$S136),MIN(Limits!$B$9*Assets!$S136,MAX(0,$F136-SUM($I136:AA136)))),IF($E136=1,$F136-$I136,$H136)*INDEX(Rates!$C$2:$AP$60,MATCH($B136,Rates!$A$2:$A$60,0),20)))</f>
      </c>
      <c r="AC136" s="2">
        <f>IF($B136="",0,IF($D136=1,IF(21&lt;=$C136,MIN(IF($E136=1,$F136-$I136,$H136)*INDEX(Rates!$C$2:$AP$60,MATCH($B136,Rates!$A$2:$A$60,0),21),Limits!$B$9*Assets!$S136),MIN(Limits!$B$9*Assets!$S136,MAX(0,$F136-SUM($I136:AB136)))),IF($E136=1,$F136-$I136,$H136)*INDEX(Rates!$C$2:$AP$60,MATCH($B136,Rates!$A$2:$A$60,0),21)))</f>
      </c>
      <c r="AD136" s="2">
        <f>IF($B136="",0,IF($D136=1,IF(22&lt;=$C136,MIN(IF($E136=1,$F136-$I136,$H136)*INDEX(Rates!$C$2:$AP$60,MATCH($B136,Rates!$A$2:$A$60,0),22),Limits!$B$9*Assets!$S136),MIN(Limits!$B$9*Assets!$S136,MAX(0,$F136-SUM($I136:AC136)))),IF($E136=1,$F136-$I136,$H136)*INDEX(Rates!$C$2:$AP$60,MATCH($B136,Rates!$A$2:$A$60,0),22)))</f>
      </c>
      <c r="AE136" s="2">
        <f>IF($B136="",0,IF($D136=1,IF(23&lt;=$C136,MIN(IF($E136=1,$F136-$I136,$H136)*INDEX(Rates!$C$2:$AP$60,MATCH($B136,Rates!$A$2:$A$60,0),23),Limits!$B$9*Assets!$S136),MIN(Limits!$B$9*Assets!$S136,MAX(0,$F136-SUM($I136:AD136)))),IF($E136=1,$F136-$I136,$H136)*INDEX(Rates!$C$2:$AP$60,MATCH($B136,Rates!$A$2:$A$60,0),23)))</f>
      </c>
      <c r="AF136" s="2">
        <f>IF($B136="",0,IF($D136=1,IF(24&lt;=$C136,MIN(IF($E136=1,$F136-$I136,$H136)*INDEX(Rates!$C$2:$AP$60,MATCH($B136,Rates!$A$2:$A$60,0),24),Limits!$B$9*Assets!$S136),MIN(Limits!$B$9*Assets!$S136,MAX(0,$F136-SUM($I136:AE136)))),IF($E136=1,$F136-$I136,$H136)*INDEX(Rates!$C$2:$AP$60,MATCH($B136,Rates!$A$2:$A$60,0),24)))</f>
      </c>
      <c r="AG136" s="2">
        <f>IF($B136="",0,IF($D136=1,IF(25&lt;=$C136,MIN(IF($E136=1,$F136-$I136,$H136)*INDEX(Rates!$C$2:$AP$60,MATCH($B136,Rates!$A$2:$A$60,0),25),Limits!$B$9*Assets!$S136),MIN(Limits!$B$9*Assets!$S136,MAX(0,$F136-SUM($I136:AF136)))),IF($E136=1,$F136-$I136,$H136)*INDEX(Rates!$C$2:$AP$60,MATCH($B136,Rates!$A$2:$A$60,0),25)))</f>
      </c>
      <c r="AH136" s="2">
        <f>IF($B136="",0,IF($D136=1,IF(26&lt;=$C136,MIN(IF($E136=1,$F136-$I136,$H136)*INDEX(Rates!$C$2:$AP$60,MATCH($B136,Rates!$A$2:$A$60,0),26),Limits!$B$9*Assets!$S136),MIN(Limits!$B$9*Assets!$S136,MAX(0,$F136-SUM($I136:AG136)))),IF($E136=1,$F136-$I136,$H136)*INDEX(Rates!$C$2:$AP$60,MATCH($B136,Rates!$A$2:$A$60,0),26)))</f>
      </c>
      <c r="AI136" s="2">
        <f>IF($B136="",0,IF($D136=1,IF(27&lt;=$C136,MIN(IF($E136=1,$F136-$I136,$H136)*INDEX(Rates!$C$2:$AP$60,MATCH($B136,Rates!$A$2:$A$60,0),27),Limits!$B$9*Assets!$S136),MIN(Limits!$B$9*Assets!$S136,MAX(0,$F136-SUM($I136:AH136)))),IF($E136=1,$F136-$I136,$H136)*INDEX(Rates!$C$2:$AP$60,MATCH($B136,Rates!$A$2:$A$60,0),27)))</f>
      </c>
      <c r="AJ136" s="2">
        <f>IF($B136="",0,IF($D136=1,IF(28&lt;=$C136,MIN(IF($E136=1,$F136-$I136,$H136)*INDEX(Rates!$C$2:$AP$60,MATCH($B136,Rates!$A$2:$A$60,0),28),Limits!$B$9*Assets!$S136),MIN(Limits!$B$9*Assets!$S136,MAX(0,$F136-SUM($I136:AI136)))),IF($E136=1,$F136-$I136,$H136)*INDEX(Rates!$C$2:$AP$60,MATCH($B136,Rates!$A$2:$A$60,0),28)))</f>
      </c>
      <c r="AK136" s="2">
        <f>IF($B136="",0,IF($D136=1,IF(29&lt;=$C136,MIN(IF($E136=1,$F136-$I136,$H136)*INDEX(Rates!$C$2:$AP$60,MATCH($B136,Rates!$A$2:$A$60,0),29),Limits!$B$9*Assets!$S136),MIN(Limits!$B$9*Assets!$S136,MAX(0,$F136-SUM($I136:AJ136)))),IF($E136=1,$F136-$I136,$H136)*INDEX(Rates!$C$2:$AP$60,MATCH($B136,Rates!$A$2:$A$60,0),29)))</f>
      </c>
      <c r="AL136" s="2">
        <f>IF($B136="",0,IF($D136=1,IF(30&lt;=$C136,MIN(IF($E136=1,$F136-$I136,$H136)*INDEX(Rates!$C$2:$AP$60,MATCH($B136,Rates!$A$2:$A$60,0),30),Limits!$B$9*Assets!$S136),MIN(Limits!$B$9*Assets!$S136,MAX(0,$F136-SUM($I136:AK136)))),IF($E136=1,$F136-$I136,$H136)*INDEX(Rates!$C$2:$AP$60,MATCH($B136,Rates!$A$2:$A$60,0),30)))</f>
      </c>
      <c r="AM136" s="2">
        <f>IF($B136="",0,IF($D136=1,IF(31&lt;=$C136,MIN(IF($E136=1,$F136-$I136,$H136)*INDEX(Rates!$C$2:$AP$60,MATCH($B136,Rates!$A$2:$A$60,0),31),Limits!$B$9*Assets!$S136),MIN(Limits!$B$9*Assets!$S136,MAX(0,$F136-SUM($I136:AL136)))),IF($E136=1,$F136-$I136,$H136)*INDEX(Rates!$C$2:$AP$60,MATCH($B136,Rates!$A$2:$A$60,0),31)))</f>
      </c>
      <c r="AN136" s="2">
        <f>IF($B136="",0,IF($D136=1,IF(32&lt;=$C136,MIN(IF($E136=1,$F136-$I136,$H136)*INDEX(Rates!$C$2:$AP$60,MATCH($B136,Rates!$A$2:$A$60,0),32),Limits!$B$9*Assets!$S136),MIN(Limits!$B$9*Assets!$S136,MAX(0,$F136-SUM($I136:AM136)))),IF($E136=1,$F136-$I136,$H136)*INDEX(Rates!$C$2:$AP$60,MATCH($B136,Rates!$A$2:$A$60,0),32)))</f>
      </c>
      <c r="AO136" s="2">
        <f>IF($B136="",0,IF($D136=1,IF(33&lt;=$C136,MIN(IF($E136=1,$F136-$I136,$H136)*INDEX(Rates!$C$2:$AP$60,MATCH($B136,Rates!$A$2:$A$60,0),33),Limits!$B$9*Assets!$S136),MIN(Limits!$B$9*Assets!$S136,MAX(0,$F136-SUM($I136:AN136)))),IF($E136=1,$F136-$I136,$H136)*INDEX(Rates!$C$2:$AP$60,MATCH($B136,Rates!$A$2:$A$60,0),33)))</f>
      </c>
      <c r="AP136" s="2">
        <f>IF($B136="",0,IF($D136=1,IF(34&lt;=$C136,MIN(IF($E136=1,$F136-$I136,$H136)*INDEX(Rates!$C$2:$AP$60,MATCH($B136,Rates!$A$2:$A$60,0),34),Limits!$B$9*Assets!$S136),MIN(Limits!$B$9*Assets!$S136,MAX(0,$F136-SUM($I136:AO136)))),IF($E136=1,$F136-$I136,$H136)*INDEX(Rates!$C$2:$AP$60,MATCH($B136,Rates!$A$2:$A$60,0),34)))</f>
      </c>
      <c r="AQ136" s="2">
        <f>IF($B136="",0,IF($D136=1,IF(35&lt;=$C136,MIN(IF($E136=1,$F136-$I136,$H136)*INDEX(Rates!$C$2:$AP$60,MATCH($B136,Rates!$A$2:$A$60,0),35),Limits!$B$9*Assets!$S136),MIN(Limits!$B$9*Assets!$S136,MAX(0,$F136-SUM($I136:AP136)))),IF($E136=1,$F136-$I136,$H136)*INDEX(Rates!$C$2:$AP$60,MATCH($B136,Rates!$A$2:$A$60,0),35)))</f>
      </c>
      <c r="AR136" s="2">
        <f>IF($B136="",0,IF($D136=1,IF(36&lt;=$C136,MIN(IF($E136=1,$F136-$I136,$H136)*INDEX(Rates!$C$2:$AP$60,MATCH($B136,Rates!$A$2:$A$60,0),36),Limits!$B$9*Assets!$S136),MIN(Limits!$B$9*Assets!$S136,MAX(0,$F136-SUM($I136:AQ136)))),IF($E136=1,$F136-$I136,$H136)*INDEX(Rates!$C$2:$AP$60,MATCH($B136,Rates!$A$2:$A$60,0),36)))</f>
      </c>
      <c r="AS136" s="2">
        <f>IF($B136="",0,IF($D136=1,IF(37&lt;=$C136,MIN(IF($E136=1,$F136-$I136,$H136)*INDEX(Rates!$C$2:$AP$60,MATCH($B136,Rates!$A$2:$A$60,0),37),Limits!$B$9*Assets!$S136),MIN(Limits!$B$9*Assets!$S136,MAX(0,$F136-SUM($I136:AR136)))),IF($E136=1,$F136-$I136,$H136)*INDEX(Rates!$C$2:$AP$60,MATCH($B136,Rates!$A$2:$A$60,0),37)))</f>
      </c>
      <c r="AT136" s="2">
        <f>IF($B136="",0,IF($D136=1,IF(38&lt;=$C136,MIN(IF($E136=1,$F136-$I136,$H136)*INDEX(Rates!$C$2:$AP$60,MATCH($B136,Rates!$A$2:$A$60,0),38),Limits!$B$9*Assets!$S136),MIN(Limits!$B$9*Assets!$S136,MAX(0,$F136-SUM($I136:AS136)))),IF($E136=1,$F136-$I136,$H136)*INDEX(Rates!$C$2:$AP$60,MATCH($B136,Rates!$A$2:$A$60,0),38)))</f>
      </c>
      <c r="AU136" s="2">
        <f>IF($B136="",0,IF($D136=1,IF(39&lt;=$C136,MIN(IF($E136=1,$F136-$I136,$H136)*INDEX(Rates!$C$2:$AP$60,MATCH($B136,Rates!$A$2:$A$60,0),39),Limits!$B$9*Assets!$S136),MIN(Limits!$B$9*Assets!$S136,MAX(0,$F136-SUM($I136:AT136)))),IF($E136=1,$F136-$I136,$H136)*INDEX(Rates!$C$2:$AP$60,MATCH($B136,Rates!$A$2:$A$60,0),39)))</f>
      </c>
      <c r="AV136" s="2">
        <f>IF($B136="",0,IF($D136=1,IF(40&lt;=$C136,MIN(IF($E136=1,$F136-$I136,$H136)*INDEX(Rates!$C$2:$AP$60,MATCH($B136,Rates!$A$2:$A$60,0),40),Limits!$B$9*Assets!$S136),MIN(Limits!$B$9*Assets!$S136,MAX(0,$F136-SUM($I136:AU136)))),IF($E136=1,$F136-$I136,$H136)*INDEX(Rates!$C$2:$AP$60,MATCH($B136,Rates!$A$2:$A$60,0),40)))</f>
      </c>
    </row>
    <row r="137" spans="1:48" x14ac:dyDescent="0.25">
      <c r="A137">
        <f>IF(Assets!A137="","",Assets!A137)</f>
      </c>
      <c r="B137">
        <f>Assets!AD137</f>
      </c>
      <c r="C137">
        <f>IF(B137="",0,INDEX(Rates!$B$2:$B$60,MATCH(B137,Rates!$A$2:$A$60,0)))</f>
      </c>
      <c r="D137">
        <f>Assets!X137</f>
      </c>
      <c r="E137">
        <f>IF(AND(D137=1,Assets!J137=1,Assets!K137=0),1,0)</f>
      </c>
      <c r="F137">
        <f>Assets!T137</f>
      </c>
      <c r="G137">
        <f>Assets!AF137+Assets!L137</f>
      </c>
      <c r="H137">
        <f>Assets!M137</f>
      </c>
      <c r="I137" s="2">
        <f>IF($B137="",0,IF($D137=1,IF(1&lt;=$C137,MIN($G137+$H137*INDEX(Rates!$C$2:$AP$60,MATCH($B137,Rates!$A$2:$A$60,0),1),Assets!$Z137),MIN($G137+$H137*INDEX(Rates!$C$2:$AP$60,MATCH($B137,Rates!$A$2:$A$60,0),1),Assets!$Z137)),$G137+$H137*INDEX(Rates!$C$2:$AP$60,MATCH($B137,Rates!$A$2:$A$60,0),1)))</f>
      </c>
      <c r="J137" s="2">
        <f>IF($B137="",0,IF($D137=1,IF(2&lt;=$C137,MIN(IF($E137=1,$F137-$I137,$H137)*INDEX(Rates!$C$2:$AP$60,MATCH($B137,Rates!$A$2:$A$60,0),2),Limits!$B$7*Assets!$S137),MIN(Limits!$B$9*Assets!$S137,MAX(0,$F137-SUM($I137:I137)))),IF($E137=1,$F137-$I137,$H137)*INDEX(Rates!$C$2:$AP$60,MATCH($B137,Rates!$A$2:$A$60,0),2)))</f>
      </c>
      <c r="K137" s="2">
        <f>IF($B137="",0,IF($D137=1,IF(3&lt;=$C137,MIN(IF($E137=1,$F137-$I137,$H137)*INDEX(Rates!$C$2:$AP$60,MATCH($B137,Rates!$A$2:$A$60,0),3),Limits!$B$8*Assets!$S137),MIN(Limits!$B$9*Assets!$S137,MAX(0,$F137-SUM($I137:J137)))),IF($E137=1,$F137-$I137,$H137)*INDEX(Rates!$C$2:$AP$60,MATCH($B137,Rates!$A$2:$A$60,0),3)))</f>
      </c>
      <c r="L137" s="2">
        <f>IF($B137="",0,IF($D137=1,IF(4&lt;=$C137,MIN(IF($E137=1,$F137-$I137,$H137)*INDEX(Rates!$C$2:$AP$60,MATCH($B137,Rates!$A$2:$A$60,0),4),Limits!$B$9*Assets!$S137),MIN(Limits!$B$9*Assets!$S137,MAX(0,$F137-SUM($I137:K137)))),IF($E137=1,$F137-$I137,$H137)*INDEX(Rates!$C$2:$AP$60,MATCH($B137,Rates!$A$2:$A$60,0),4)))</f>
      </c>
      <c r="M137" s="2">
        <f>IF($B137="",0,IF($D137=1,IF(5&lt;=$C137,MIN(IF($E137=1,$F137-$I137,$H137)*INDEX(Rates!$C$2:$AP$60,MATCH($B137,Rates!$A$2:$A$60,0),5),Limits!$B$9*Assets!$S137),MIN(Limits!$B$9*Assets!$S137,MAX(0,$F137-SUM($I137:L137)))),IF($E137=1,$F137-$I137,$H137)*INDEX(Rates!$C$2:$AP$60,MATCH($B137,Rates!$A$2:$A$60,0),5)))</f>
      </c>
      <c r="N137" s="2">
        <f>IF($B137="",0,IF($D137=1,IF(6&lt;=$C137,MIN(IF($E137=1,$F137-$I137,$H137)*INDEX(Rates!$C$2:$AP$60,MATCH($B137,Rates!$A$2:$A$60,0),6),Limits!$B$9*Assets!$S137),MIN(Limits!$B$9*Assets!$S137,MAX(0,$F137-SUM($I137:M137)))),IF($E137=1,$F137-$I137,$H137)*INDEX(Rates!$C$2:$AP$60,MATCH($B137,Rates!$A$2:$A$60,0),6)))</f>
      </c>
      <c r="O137" s="2">
        <f>IF($B137="",0,IF($D137=1,IF(7&lt;=$C137,MIN(IF($E137=1,$F137-$I137,$H137)*INDEX(Rates!$C$2:$AP$60,MATCH($B137,Rates!$A$2:$A$60,0),7),Limits!$B$9*Assets!$S137),MIN(Limits!$B$9*Assets!$S137,MAX(0,$F137-SUM($I137:N137)))),IF($E137=1,$F137-$I137,$H137)*INDEX(Rates!$C$2:$AP$60,MATCH($B137,Rates!$A$2:$A$60,0),7)))</f>
      </c>
      <c r="P137" s="2">
        <f>IF($B137="",0,IF($D137=1,IF(8&lt;=$C137,MIN(IF($E137=1,$F137-$I137,$H137)*INDEX(Rates!$C$2:$AP$60,MATCH($B137,Rates!$A$2:$A$60,0),8),Limits!$B$9*Assets!$S137),MIN(Limits!$B$9*Assets!$S137,MAX(0,$F137-SUM($I137:O137)))),IF($E137=1,$F137-$I137,$H137)*INDEX(Rates!$C$2:$AP$60,MATCH($B137,Rates!$A$2:$A$60,0),8)))</f>
      </c>
      <c r="Q137" s="2">
        <f>IF($B137="",0,IF($D137=1,IF(9&lt;=$C137,MIN(IF($E137=1,$F137-$I137,$H137)*INDEX(Rates!$C$2:$AP$60,MATCH($B137,Rates!$A$2:$A$60,0),9),Limits!$B$9*Assets!$S137),MIN(Limits!$B$9*Assets!$S137,MAX(0,$F137-SUM($I137:P137)))),IF($E137=1,$F137-$I137,$H137)*INDEX(Rates!$C$2:$AP$60,MATCH($B137,Rates!$A$2:$A$60,0),9)))</f>
      </c>
      <c r="R137" s="2">
        <f>IF($B137="",0,IF($D137=1,IF(10&lt;=$C137,MIN(IF($E137=1,$F137-$I137,$H137)*INDEX(Rates!$C$2:$AP$60,MATCH($B137,Rates!$A$2:$A$60,0),10),Limits!$B$9*Assets!$S137),MIN(Limits!$B$9*Assets!$S137,MAX(0,$F137-SUM($I137:Q137)))),IF($E137=1,$F137-$I137,$H137)*INDEX(Rates!$C$2:$AP$60,MATCH($B137,Rates!$A$2:$A$60,0),10)))</f>
      </c>
      <c r="S137" s="2">
        <f>IF($B137="",0,IF($D137=1,IF(11&lt;=$C137,MIN(IF($E137=1,$F137-$I137,$H137)*INDEX(Rates!$C$2:$AP$60,MATCH($B137,Rates!$A$2:$A$60,0),11),Limits!$B$9*Assets!$S137),MIN(Limits!$B$9*Assets!$S137,MAX(0,$F137-SUM($I137:R137)))),IF($E137=1,$F137-$I137,$H137)*INDEX(Rates!$C$2:$AP$60,MATCH($B137,Rates!$A$2:$A$60,0),11)))</f>
      </c>
      <c r="T137" s="2">
        <f>IF($B137="",0,IF($D137=1,IF(12&lt;=$C137,MIN(IF($E137=1,$F137-$I137,$H137)*INDEX(Rates!$C$2:$AP$60,MATCH($B137,Rates!$A$2:$A$60,0),12),Limits!$B$9*Assets!$S137),MIN(Limits!$B$9*Assets!$S137,MAX(0,$F137-SUM($I137:S137)))),IF($E137=1,$F137-$I137,$H137)*INDEX(Rates!$C$2:$AP$60,MATCH($B137,Rates!$A$2:$A$60,0),12)))</f>
      </c>
      <c r="U137" s="2">
        <f>IF($B137="",0,IF($D137=1,IF(13&lt;=$C137,MIN(IF($E137=1,$F137-$I137,$H137)*INDEX(Rates!$C$2:$AP$60,MATCH($B137,Rates!$A$2:$A$60,0),13),Limits!$B$9*Assets!$S137),MIN(Limits!$B$9*Assets!$S137,MAX(0,$F137-SUM($I137:T137)))),IF($E137=1,$F137-$I137,$H137)*INDEX(Rates!$C$2:$AP$60,MATCH($B137,Rates!$A$2:$A$60,0),13)))</f>
      </c>
      <c r="V137" s="2">
        <f>IF($B137="",0,IF($D137=1,IF(14&lt;=$C137,MIN(IF($E137=1,$F137-$I137,$H137)*INDEX(Rates!$C$2:$AP$60,MATCH($B137,Rates!$A$2:$A$60,0),14),Limits!$B$9*Assets!$S137),MIN(Limits!$B$9*Assets!$S137,MAX(0,$F137-SUM($I137:U137)))),IF($E137=1,$F137-$I137,$H137)*INDEX(Rates!$C$2:$AP$60,MATCH($B137,Rates!$A$2:$A$60,0),14)))</f>
      </c>
      <c r="W137" s="2">
        <f>IF($B137="",0,IF($D137=1,IF(15&lt;=$C137,MIN(IF($E137=1,$F137-$I137,$H137)*INDEX(Rates!$C$2:$AP$60,MATCH($B137,Rates!$A$2:$A$60,0),15),Limits!$B$9*Assets!$S137),MIN(Limits!$B$9*Assets!$S137,MAX(0,$F137-SUM($I137:V137)))),IF($E137=1,$F137-$I137,$H137)*INDEX(Rates!$C$2:$AP$60,MATCH($B137,Rates!$A$2:$A$60,0),15)))</f>
      </c>
      <c r="X137" s="2">
        <f>IF($B137="",0,IF($D137=1,IF(16&lt;=$C137,MIN(IF($E137=1,$F137-$I137,$H137)*INDEX(Rates!$C$2:$AP$60,MATCH($B137,Rates!$A$2:$A$60,0),16),Limits!$B$9*Assets!$S137),MIN(Limits!$B$9*Assets!$S137,MAX(0,$F137-SUM($I137:W137)))),IF($E137=1,$F137-$I137,$H137)*INDEX(Rates!$C$2:$AP$60,MATCH($B137,Rates!$A$2:$A$60,0),16)))</f>
      </c>
      <c r="Y137" s="2">
        <f>IF($B137="",0,IF($D137=1,IF(17&lt;=$C137,MIN(IF($E137=1,$F137-$I137,$H137)*INDEX(Rates!$C$2:$AP$60,MATCH($B137,Rates!$A$2:$A$60,0),17),Limits!$B$9*Assets!$S137),MIN(Limits!$B$9*Assets!$S137,MAX(0,$F137-SUM($I137:X137)))),IF($E137=1,$F137-$I137,$H137)*INDEX(Rates!$C$2:$AP$60,MATCH($B137,Rates!$A$2:$A$60,0),17)))</f>
      </c>
      <c r="Z137" s="2">
        <f>IF($B137="",0,IF($D137=1,IF(18&lt;=$C137,MIN(IF($E137=1,$F137-$I137,$H137)*INDEX(Rates!$C$2:$AP$60,MATCH($B137,Rates!$A$2:$A$60,0),18),Limits!$B$9*Assets!$S137),MIN(Limits!$B$9*Assets!$S137,MAX(0,$F137-SUM($I137:Y137)))),IF($E137=1,$F137-$I137,$H137)*INDEX(Rates!$C$2:$AP$60,MATCH($B137,Rates!$A$2:$A$60,0),18)))</f>
      </c>
      <c r="AA137" s="2">
        <f>IF($B137="",0,IF($D137=1,IF(19&lt;=$C137,MIN(IF($E137=1,$F137-$I137,$H137)*INDEX(Rates!$C$2:$AP$60,MATCH($B137,Rates!$A$2:$A$60,0),19),Limits!$B$9*Assets!$S137),MIN(Limits!$B$9*Assets!$S137,MAX(0,$F137-SUM($I137:Z137)))),IF($E137=1,$F137-$I137,$H137)*INDEX(Rates!$C$2:$AP$60,MATCH($B137,Rates!$A$2:$A$60,0),19)))</f>
      </c>
      <c r="AB137" s="2">
        <f>IF($B137="",0,IF($D137=1,IF(20&lt;=$C137,MIN(IF($E137=1,$F137-$I137,$H137)*INDEX(Rates!$C$2:$AP$60,MATCH($B137,Rates!$A$2:$A$60,0),20),Limits!$B$9*Assets!$S137),MIN(Limits!$B$9*Assets!$S137,MAX(0,$F137-SUM($I137:AA137)))),IF($E137=1,$F137-$I137,$H137)*INDEX(Rates!$C$2:$AP$60,MATCH($B137,Rates!$A$2:$A$60,0),20)))</f>
      </c>
      <c r="AC137" s="2">
        <f>IF($B137="",0,IF($D137=1,IF(21&lt;=$C137,MIN(IF($E137=1,$F137-$I137,$H137)*INDEX(Rates!$C$2:$AP$60,MATCH($B137,Rates!$A$2:$A$60,0),21),Limits!$B$9*Assets!$S137),MIN(Limits!$B$9*Assets!$S137,MAX(0,$F137-SUM($I137:AB137)))),IF($E137=1,$F137-$I137,$H137)*INDEX(Rates!$C$2:$AP$60,MATCH($B137,Rates!$A$2:$A$60,0),21)))</f>
      </c>
      <c r="AD137" s="2">
        <f>IF($B137="",0,IF($D137=1,IF(22&lt;=$C137,MIN(IF($E137=1,$F137-$I137,$H137)*INDEX(Rates!$C$2:$AP$60,MATCH($B137,Rates!$A$2:$A$60,0),22),Limits!$B$9*Assets!$S137),MIN(Limits!$B$9*Assets!$S137,MAX(0,$F137-SUM($I137:AC137)))),IF($E137=1,$F137-$I137,$H137)*INDEX(Rates!$C$2:$AP$60,MATCH($B137,Rates!$A$2:$A$60,0),22)))</f>
      </c>
      <c r="AE137" s="2">
        <f>IF($B137="",0,IF($D137=1,IF(23&lt;=$C137,MIN(IF($E137=1,$F137-$I137,$H137)*INDEX(Rates!$C$2:$AP$60,MATCH($B137,Rates!$A$2:$A$60,0),23),Limits!$B$9*Assets!$S137),MIN(Limits!$B$9*Assets!$S137,MAX(0,$F137-SUM($I137:AD137)))),IF($E137=1,$F137-$I137,$H137)*INDEX(Rates!$C$2:$AP$60,MATCH($B137,Rates!$A$2:$A$60,0),23)))</f>
      </c>
      <c r="AF137" s="2">
        <f>IF($B137="",0,IF($D137=1,IF(24&lt;=$C137,MIN(IF($E137=1,$F137-$I137,$H137)*INDEX(Rates!$C$2:$AP$60,MATCH($B137,Rates!$A$2:$A$60,0),24),Limits!$B$9*Assets!$S137),MIN(Limits!$B$9*Assets!$S137,MAX(0,$F137-SUM($I137:AE137)))),IF($E137=1,$F137-$I137,$H137)*INDEX(Rates!$C$2:$AP$60,MATCH($B137,Rates!$A$2:$A$60,0),24)))</f>
      </c>
      <c r="AG137" s="2">
        <f>IF($B137="",0,IF($D137=1,IF(25&lt;=$C137,MIN(IF($E137=1,$F137-$I137,$H137)*INDEX(Rates!$C$2:$AP$60,MATCH($B137,Rates!$A$2:$A$60,0),25),Limits!$B$9*Assets!$S137),MIN(Limits!$B$9*Assets!$S137,MAX(0,$F137-SUM($I137:AF137)))),IF($E137=1,$F137-$I137,$H137)*INDEX(Rates!$C$2:$AP$60,MATCH($B137,Rates!$A$2:$A$60,0),25)))</f>
      </c>
      <c r="AH137" s="2">
        <f>IF($B137="",0,IF($D137=1,IF(26&lt;=$C137,MIN(IF($E137=1,$F137-$I137,$H137)*INDEX(Rates!$C$2:$AP$60,MATCH($B137,Rates!$A$2:$A$60,0),26),Limits!$B$9*Assets!$S137),MIN(Limits!$B$9*Assets!$S137,MAX(0,$F137-SUM($I137:AG137)))),IF($E137=1,$F137-$I137,$H137)*INDEX(Rates!$C$2:$AP$60,MATCH($B137,Rates!$A$2:$A$60,0),26)))</f>
      </c>
      <c r="AI137" s="2">
        <f>IF($B137="",0,IF($D137=1,IF(27&lt;=$C137,MIN(IF($E137=1,$F137-$I137,$H137)*INDEX(Rates!$C$2:$AP$60,MATCH($B137,Rates!$A$2:$A$60,0),27),Limits!$B$9*Assets!$S137),MIN(Limits!$B$9*Assets!$S137,MAX(0,$F137-SUM($I137:AH137)))),IF($E137=1,$F137-$I137,$H137)*INDEX(Rates!$C$2:$AP$60,MATCH($B137,Rates!$A$2:$A$60,0),27)))</f>
      </c>
      <c r="AJ137" s="2">
        <f>IF($B137="",0,IF($D137=1,IF(28&lt;=$C137,MIN(IF($E137=1,$F137-$I137,$H137)*INDEX(Rates!$C$2:$AP$60,MATCH($B137,Rates!$A$2:$A$60,0),28),Limits!$B$9*Assets!$S137),MIN(Limits!$B$9*Assets!$S137,MAX(0,$F137-SUM($I137:AI137)))),IF($E137=1,$F137-$I137,$H137)*INDEX(Rates!$C$2:$AP$60,MATCH($B137,Rates!$A$2:$A$60,0),28)))</f>
      </c>
      <c r="AK137" s="2">
        <f>IF($B137="",0,IF($D137=1,IF(29&lt;=$C137,MIN(IF($E137=1,$F137-$I137,$H137)*INDEX(Rates!$C$2:$AP$60,MATCH($B137,Rates!$A$2:$A$60,0),29),Limits!$B$9*Assets!$S137),MIN(Limits!$B$9*Assets!$S137,MAX(0,$F137-SUM($I137:AJ137)))),IF($E137=1,$F137-$I137,$H137)*INDEX(Rates!$C$2:$AP$60,MATCH($B137,Rates!$A$2:$A$60,0),29)))</f>
      </c>
      <c r="AL137" s="2">
        <f>IF($B137="",0,IF($D137=1,IF(30&lt;=$C137,MIN(IF($E137=1,$F137-$I137,$H137)*INDEX(Rates!$C$2:$AP$60,MATCH($B137,Rates!$A$2:$A$60,0),30),Limits!$B$9*Assets!$S137),MIN(Limits!$B$9*Assets!$S137,MAX(0,$F137-SUM($I137:AK137)))),IF($E137=1,$F137-$I137,$H137)*INDEX(Rates!$C$2:$AP$60,MATCH($B137,Rates!$A$2:$A$60,0),30)))</f>
      </c>
      <c r="AM137" s="2">
        <f>IF($B137="",0,IF($D137=1,IF(31&lt;=$C137,MIN(IF($E137=1,$F137-$I137,$H137)*INDEX(Rates!$C$2:$AP$60,MATCH($B137,Rates!$A$2:$A$60,0),31),Limits!$B$9*Assets!$S137),MIN(Limits!$B$9*Assets!$S137,MAX(0,$F137-SUM($I137:AL137)))),IF($E137=1,$F137-$I137,$H137)*INDEX(Rates!$C$2:$AP$60,MATCH($B137,Rates!$A$2:$A$60,0),31)))</f>
      </c>
      <c r="AN137" s="2">
        <f>IF($B137="",0,IF($D137=1,IF(32&lt;=$C137,MIN(IF($E137=1,$F137-$I137,$H137)*INDEX(Rates!$C$2:$AP$60,MATCH($B137,Rates!$A$2:$A$60,0),32),Limits!$B$9*Assets!$S137),MIN(Limits!$B$9*Assets!$S137,MAX(0,$F137-SUM($I137:AM137)))),IF($E137=1,$F137-$I137,$H137)*INDEX(Rates!$C$2:$AP$60,MATCH($B137,Rates!$A$2:$A$60,0),32)))</f>
      </c>
      <c r="AO137" s="2">
        <f>IF($B137="",0,IF($D137=1,IF(33&lt;=$C137,MIN(IF($E137=1,$F137-$I137,$H137)*INDEX(Rates!$C$2:$AP$60,MATCH($B137,Rates!$A$2:$A$60,0),33),Limits!$B$9*Assets!$S137),MIN(Limits!$B$9*Assets!$S137,MAX(0,$F137-SUM($I137:AN137)))),IF($E137=1,$F137-$I137,$H137)*INDEX(Rates!$C$2:$AP$60,MATCH($B137,Rates!$A$2:$A$60,0),33)))</f>
      </c>
      <c r="AP137" s="2">
        <f>IF($B137="",0,IF($D137=1,IF(34&lt;=$C137,MIN(IF($E137=1,$F137-$I137,$H137)*INDEX(Rates!$C$2:$AP$60,MATCH($B137,Rates!$A$2:$A$60,0),34),Limits!$B$9*Assets!$S137),MIN(Limits!$B$9*Assets!$S137,MAX(0,$F137-SUM($I137:AO137)))),IF($E137=1,$F137-$I137,$H137)*INDEX(Rates!$C$2:$AP$60,MATCH($B137,Rates!$A$2:$A$60,0),34)))</f>
      </c>
      <c r="AQ137" s="2">
        <f>IF($B137="",0,IF($D137=1,IF(35&lt;=$C137,MIN(IF($E137=1,$F137-$I137,$H137)*INDEX(Rates!$C$2:$AP$60,MATCH($B137,Rates!$A$2:$A$60,0),35),Limits!$B$9*Assets!$S137),MIN(Limits!$B$9*Assets!$S137,MAX(0,$F137-SUM($I137:AP137)))),IF($E137=1,$F137-$I137,$H137)*INDEX(Rates!$C$2:$AP$60,MATCH($B137,Rates!$A$2:$A$60,0),35)))</f>
      </c>
      <c r="AR137" s="2">
        <f>IF($B137="",0,IF($D137=1,IF(36&lt;=$C137,MIN(IF($E137=1,$F137-$I137,$H137)*INDEX(Rates!$C$2:$AP$60,MATCH($B137,Rates!$A$2:$A$60,0),36),Limits!$B$9*Assets!$S137),MIN(Limits!$B$9*Assets!$S137,MAX(0,$F137-SUM($I137:AQ137)))),IF($E137=1,$F137-$I137,$H137)*INDEX(Rates!$C$2:$AP$60,MATCH($B137,Rates!$A$2:$A$60,0),36)))</f>
      </c>
      <c r="AS137" s="2">
        <f>IF($B137="",0,IF($D137=1,IF(37&lt;=$C137,MIN(IF($E137=1,$F137-$I137,$H137)*INDEX(Rates!$C$2:$AP$60,MATCH($B137,Rates!$A$2:$A$60,0),37),Limits!$B$9*Assets!$S137),MIN(Limits!$B$9*Assets!$S137,MAX(0,$F137-SUM($I137:AR137)))),IF($E137=1,$F137-$I137,$H137)*INDEX(Rates!$C$2:$AP$60,MATCH($B137,Rates!$A$2:$A$60,0),37)))</f>
      </c>
      <c r="AT137" s="2">
        <f>IF($B137="",0,IF($D137=1,IF(38&lt;=$C137,MIN(IF($E137=1,$F137-$I137,$H137)*INDEX(Rates!$C$2:$AP$60,MATCH($B137,Rates!$A$2:$A$60,0),38),Limits!$B$9*Assets!$S137),MIN(Limits!$B$9*Assets!$S137,MAX(0,$F137-SUM($I137:AS137)))),IF($E137=1,$F137-$I137,$H137)*INDEX(Rates!$C$2:$AP$60,MATCH($B137,Rates!$A$2:$A$60,0),38)))</f>
      </c>
      <c r="AU137" s="2">
        <f>IF($B137="",0,IF($D137=1,IF(39&lt;=$C137,MIN(IF($E137=1,$F137-$I137,$H137)*INDEX(Rates!$C$2:$AP$60,MATCH($B137,Rates!$A$2:$A$60,0),39),Limits!$B$9*Assets!$S137),MIN(Limits!$B$9*Assets!$S137,MAX(0,$F137-SUM($I137:AT137)))),IF($E137=1,$F137-$I137,$H137)*INDEX(Rates!$C$2:$AP$60,MATCH($B137,Rates!$A$2:$A$60,0),39)))</f>
      </c>
      <c r="AV137" s="2">
        <f>IF($B137="",0,IF($D137=1,IF(40&lt;=$C137,MIN(IF($E137=1,$F137-$I137,$H137)*INDEX(Rates!$C$2:$AP$60,MATCH($B137,Rates!$A$2:$A$60,0),40),Limits!$B$9*Assets!$S137),MIN(Limits!$B$9*Assets!$S137,MAX(0,$F137-SUM($I137:AU137)))),IF($E137=1,$F137-$I137,$H137)*INDEX(Rates!$C$2:$AP$60,MATCH($B137,Rates!$A$2:$A$60,0),40)))</f>
      </c>
    </row>
    <row r="138" spans="1:48" x14ac:dyDescent="0.25">
      <c r="A138">
        <f>IF(Assets!A138="","",Assets!A138)</f>
      </c>
      <c r="B138">
        <f>Assets!AD138</f>
      </c>
      <c r="C138">
        <f>IF(B138="",0,INDEX(Rates!$B$2:$B$60,MATCH(B138,Rates!$A$2:$A$60,0)))</f>
      </c>
      <c r="D138">
        <f>Assets!X138</f>
      </c>
      <c r="E138">
        <f>IF(AND(D138=1,Assets!J138=1,Assets!K138=0),1,0)</f>
      </c>
      <c r="F138">
        <f>Assets!T138</f>
      </c>
      <c r="G138">
        <f>Assets!AF138+Assets!L138</f>
      </c>
      <c r="H138">
        <f>Assets!M138</f>
      </c>
      <c r="I138" s="2">
        <f>IF($B138="",0,IF($D138=1,IF(1&lt;=$C138,MIN($G138+$H138*INDEX(Rates!$C$2:$AP$60,MATCH($B138,Rates!$A$2:$A$60,0),1),Assets!$Z138),MIN($G138+$H138*INDEX(Rates!$C$2:$AP$60,MATCH($B138,Rates!$A$2:$A$60,0),1),Assets!$Z138)),$G138+$H138*INDEX(Rates!$C$2:$AP$60,MATCH($B138,Rates!$A$2:$A$60,0),1)))</f>
      </c>
      <c r="J138" s="2">
        <f>IF($B138="",0,IF($D138=1,IF(2&lt;=$C138,MIN(IF($E138=1,$F138-$I138,$H138)*INDEX(Rates!$C$2:$AP$60,MATCH($B138,Rates!$A$2:$A$60,0),2),Limits!$B$7*Assets!$S138),MIN(Limits!$B$9*Assets!$S138,MAX(0,$F138-SUM($I138:I138)))),IF($E138=1,$F138-$I138,$H138)*INDEX(Rates!$C$2:$AP$60,MATCH($B138,Rates!$A$2:$A$60,0),2)))</f>
      </c>
      <c r="K138" s="2">
        <f>IF($B138="",0,IF($D138=1,IF(3&lt;=$C138,MIN(IF($E138=1,$F138-$I138,$H138)*INDEX(Rates!$C$2:$AP$60,MATCH($B138,Rates!$A$2:$A$60,0),3),Limits!$B$8*Assets!$S138),MIN(Limits!$B$9*Assets!$S138,MAX(0,$F138-SUM($I138:J138)))),IF($E138=1,$F138-$I138,$H138)*INDEX(Rates!$C$2:$AP$60,MATCH($B138,Rates!$A$2:$A$60,0),3)))</f>
      </c>
      <c r="L138" s="2">
        <f>IF($B138="",0,IF($D138=1,IF(4&lt;=$C138,MIN(IF($E138=1,$F138-$I138,$H138)*INDEX(Rates!$C$2:$AP$60,MATCH($B138,Rates!$A$2:$A$60,0),4),Limits!$B$9*Assets!$S138),MIN(Limits!$B$9*Assets!$S138,MAX(0,$F138-SUM($I138:K138)))),IF($E138=1,$F138-$I138,$H138)*INDEX(Rates!$C$2:$AP$60,MATCH($B138,Rates!$A$2:$A$60,0),4)))</f>
      </c>
      <c r="M138" s="2">
        <f>IF($B138="",0,IF($D138=1,IF(5&lt;=$C138,MIN(IF($E138=1,$F138-$I138,$H138)*INDEX(Rates!$C$2:$AP$60,MATCH($B138,Rates!$A$2:$A$60,0),5),Limits!$B$9*Assets!$S138),MIN(Limits!$B$9*Assets!$S138,MAX(0,$F138-SUM($I138:L138)))),IF($E138=1,$F138-$I138,$H138)*INDEX(Rates!$C$2:$AP$60,MATCH($B138,Rates!$A$2:$A$60,0),5)))</f>
      </c>
      <c r="N138" s="2">
        <f>IF($B138="",0,IF($D138=1,IF(6&lt;=$C138,MIN(IF($E138=1,$F138-$I138,$H138)*INDEX(Rates!$C$2:$AP$60,MATCH($B138,Rates!$A$2:$A$60,0),6),Limits!$B$9*Assets!$S138),MIN(Limits!$B$9*Assets!$S138,MAX(0,$F138-SUM($I138:M138)))),IF($E138=1,$F138-$I138,$H138)*INDEX(Rates!$C$2:$AP$60,MATCH($B138,Rates!$A$2:$A$60,0),6)))</f>
      </c>
      <c r="O138" s="2">
        <f>IF($B138="",0,IF($D138=1,IF(7&lt;=$C138,MIN(IF($E138=1,$F138-$I138,$H138)*INDEX(Rates!$C$2:$AP$60,MATCH($B138,Rates!$A$2:$A$60,0),7),Limits!$B$9*Assets!$S138),MIN(Limits!$B$9*Assets!$S138,MAX(0,$F138-SUM($I138:N138)))),IF($E138=1,$F138-$I138,$H138)*INDEX(Rates!$C$2:$AP$60,MATCH($B138,Rates!$A$2:$A$60,0),7)))</f>
      </c>
      <c r="P138" s="2">
        <f>IF($B138="",0,IF($D138=1,IF(8&lt;=$C138,MIN(IF($E138=1,$F138-$I138,$H138)*INDEX(Rates!$C$2:$AP$60,MATCH($B138,Rates!$A$2:$A$60,0),8),Limits!$B$9*Assets!$S138),MIN(Limits!$B$9*Assets!$S138,MAX(0,$F138-SUM($I138:O138)))),IF($E138=1,$F138-$I138,$H138)*INDEX(Rates!$C$2:$AP$60,MATCH($B138,Rates!$A$2:$A$60,0),8)))</f>
      </c>
      <c r="Q138" s="2">
        <f>IF($B138="",0,IF($D138=1,IF(9&lt;=$C138,MIN(IF($E138=1,$F138-$I138,$H138)*INDEX(Rates!$C$2:$AP$60,MATCH($B138,Rates!$A$2:$A$60,0),9),Limits!$B$9*Assets!$S138),MIN(Limits!$B$9*Assets!$S138,MAX(0,$F138-SUM($I138:P138)))),IF($E138=1,$F138-$I138,$H138)*INDEX(Rates!$C$2:$AP$60,MATCH($B138,Rates!$A$2:$A$60,0),9)))</f>
      </c>
      <c r="R138" s="2">
        <f>IF($B138="",0,IF($D138=1,IF(10&lt;=$C138,MIN(IF($E138=1,$F138-$I138,$H138)*INDEX(Rates!$C$2:$AP$60,MATCH($B138,Rates!$A$2:$A$60,0),10),Limits!$B$9*Assets!$S138),MIN(Limits!$B$9*Assets!$S138,MAX(0,$F138-SUM($I138:Q138)))),IF($E138=1,$F138-$I138,$H138)*INDEX(Rates!$C$2:$AP$60,MATCH($B138,Rates!$A$2:$A$60,0),10)))</f>
      </c>
      <c r="S138" s="2">
        <f>IF($B138="",0,IF($D138=1,IF(11&lt;=$C138,MIN(IF($E138=1,$F138-$I138,$H138)*INDEX(Rates!$C$2:$AP$60,MATCH($B138,Rates!$A$2:$A$60,0),11),Limits!$B$9*Assets!$S138),MIN(Limits!$B$9*Assets!$S138,MAX(0,$F138-SUM($I138:R138)))),IF($E138=1,$F138-$I138,$H138)*INDEX(Rates!$C$2:$AP$60,MATCH($B138,Rates!$A$2:$A$60,0),11)))</f>
      </c>
      <c r="T138" s="2">
        <f>IF($B138="",0,IF($D138=1,IF(12&lt;=$C138,MIN(IF($E138=1,$F138-$I138,$H138)*INDEX(Rates!$C$2:$AP$60,MATCH($B138,Rates!$A$2:$A$60,0),12),Limits!$B$9*Assets!$S138),MIN(Limits!$B$9*Assets!$S138,MAX(0,$F138-SUM($I138:S138)))),IF($E138=1,$F138-$I138,$H138)*INDEX(Rates!$C$2:$AP$60,MATCH($B138,Rates!$A$2:$A$60,0),12)))</f>
      </c>
      <c r="U138" s="2">
        <f>IF($B138="",0,IF($D138=1,IF(13&lt;=$C138,MIN(IF($E138=1,$F138-$I138,$H138)*INDEX(Rates!$C$2:$AP$60,MATCH($B138,Rates!$A$2:$A$60,0),13),Limits!$B$9*Assets!$S138),MIN(Limits!$B$9*Assets!$S138,MAX(0,$F138-SUM($I138:T138)))),IF($E138=1,$F138-$I138,$H138)*INDEX(Rates!$C$2:$AP$60,MATCH($B138,Rates!$A$2:$A$60,0),13)))</f>
      </c>
      <c r="V138" s="2">
        <f>IF($B138="",0,IF($D138=1,IF(14&lt;=$C138,MIN(IF($E138=1,$F138-$I138,$H138)*INDEX(Rates!$C$2:$AP$60,MATCH($B138,Rates!$A$2:$A$60,0),14),Limits!$B$9*Assets!$S138),MIN(Limits!$B$9*Assets!$S138,MAX(0,$F138-SUM($I138:U138)))),IF($E138=1,$F138-$I138,$H138)*INDEX(Rates!$C$2:$AP$60,MATCH($B138,Rates!$A$2:$A$60,0),14)))</f>
      </c>
      <c r="W138" s="2">
        <f>IF($B138="",0,IF($D138=1,IF(15&lt;=$C138,MIN(IF($E138=1,$F138-$I138,$H138)*INDEX(Rates!$C$2:$AP$60,MATCH($B138,Rates!$A$2:$A$60,0),15),Limits!$B$9*Assets!$S138),MIN(Limits!$B$9*Assets!$S138,MAX(0,$F138-SUM($I138:V138)))),IF($E138=1,$F138-$I138,$H138)*INDEX(Rates!$C$2:$AP$60,MATCH($B138,Rates!$A$2:$A$60,0),15)))</f>
      </c>
      <c r="X138" s="2">
        <f>IF($B138="",0,IF($D138=1,IF(16&lt;=$C138,MIN(IF($E138=1,$F138-$I138,$H138)*INDEX(Rates!$C$2:$AP$60,MATCH($B138,Rates!$A$2:$A$60,0),16),Limits!$B$9*Assets!$S138),MIN(Limits!$B$9*Assets!$S138,MAX(0,$F138-SUM($I138:W138)))),IF($E138=1,$F138-$I138,$H138)*INDEX(Rates!$C$2:$AP$60,MATCH($B138,Rates!$A$2:$A$60,0),16)))</f>
      </c>
      <c r="Y138" s="2">
        <f>IF($B138="",0,IF($D138=1,IF(17&lt;=$C138,MIN(IF($E138=1,$F138-$I138,$H138)*INDEX(Rates!$C$2:$AP$60,MATCH($B138,Rates!$A$2:$A$60,0),17),Limits!$B$9*Assets!$S138),MIN(Limits!$B$9*Assets!$S138,MAX(0,$F138-SUM($I138:X138)))),IF($E138=1,$F138-$I138,$H138)*INDEX(Rates!$C$2:$AP$60,MATCH($B138,Rates!$A$2:$A$60,0),17)))</f>
      </c>
      <c r="Z138" s="2">
        <f>IF($B138="",0,IF($D138=1,IF(18&lt;=$C138,MIN(IF($E138=1,$F138-$I138,$H138)*INDEX(Rates!$C$2:$AP$60,MATCH($B138,Rates!$A$2:$A$60,0),18),Limits!$B$9*Assets!$S138),MIN(Limits!$B$9*Assets!$S138,MAX(0,$F138-SUM($I138:Y138)))),IF($E138=1,$F138-$I138,$H138)*INDEX(Rates!$C$2:$AP$60,MATCH($B138,Rates!$A$2:$A$60,0),18)))</f>
      </c>
      <c r="AA138" s="2">
        <f>IF($B138="",0,IF($D138=1,IF(19&lt;=$C138,MIN(IF($E138=1,$F138-$I138,$H138)*INDEX(Rates!$C$2:$AP$60,MATCH($B138,Rates!$A$2:$A$60,0),19),Limits!$B$9*Assets!$S138),MIN(Limits!$B$9*Assets!$S138,MAX(0,$F138-SUM($I138:Z138)))),IF($E138=1,$F138-$I138,$H138)*INDEX(Rates!$C$2:$AP$60,MATCH($B138,Rates!$A$2:$A$60,0),19)))</f>
      </c>
      <c r="AB138" s="2">
        <f>IF($B138="",0,IF($D138=1,IF(20&lt;=$C138,MIN(IF($E138=1,$F138-$I138,$H138)*INDEX(Rates!$C$2:$AP$60,MATCH($B138,Rates!$A$2:$A$60,0),20),Limits!$B$9*Assets!$S138),MIN(Limits!$B$9*Assets!$S138,MAX(0,$F138-SUM($I138:AA138)))),IF($E138=1,$F138-$I138,$H138)*INDEX(Rates!$C$2:$AP$60,MATCH($B138,Rates!$A$2:$A$60,0),20)))</f>
      </c>
      <c r="AC138" s="2">
        <f>IF($B138="",0,IF($D138=1,IF(21&lt;=$C138,MIN(IF($E138=1,$F138-$I138,$H138)*INDEX(Rates!$C$2:$AP$60,MATCH($B138,Rates!$A$2:$A$60,0),21),Limits!$B$9*Assets!$S138),MIN(Limits!$B$9*Assets!$S138,MAX(0,$F138-SUM($I138:AB138)))),IF($E138=1,$F138-$I138,$H138)*INDEX(Rates!$C$2:$AP$60,MATCH($B138,Rates!$A$2:$A$60,0),21)))</f>
      </c>
      <c r="AD138" s="2">
        <f>IF($B138="",0,IF($D138=1,IF(22&lt;=$C138,MIN(IF($E138=1,$F138-$I138,$H138)*INDEX(Rates!$C$2:$AP$60,MATCH($B138,Rates!$A$2:$A$60,0),22),Limits!$B$9*Assets!$S138),MIN(Limits!$B$9*Assets!$S138,MAX(0,$F138-SUM($I138:AC138)))),IF($E138=1,$F138-$I138,$H138)*INDEX(Rates!$C$2:$AP$60,MATCH($B138,Rates!$A$2:$A$60,0),22)))</f>
      </c>
      <c r="AE138" s="2">
        <f>IF($B138="",0,IF($D138=1,IF(23&lt;=$C138,MIN(IF($E138=1,$F138-$I138,$H138)*INDEX(Rates!$C$2:$AP$60,MATCH($B138,Rates!$A$2:$A$60,0),23),Limits!$B$9*Assets!$S138),MIN(Limits!$B$9*Assets!$S138,MAX(0,$F138-SUM($I138:AD138)))),IF($E138=1,$F138-$I138,$H138)*INDEX(Rates!$C$2:$AP$60,MATCH($B138,Rates!$A$2:$A$60,0),23)))</f>
      </c>
      <c r="AF138" s="2">
        <f>IF($B138="",0,IF($D138=1,IF(24&lt;=$C138,MIN(IF($E138=1,$F138-$I138,$H138)*INDEX(Rates!$C$2:$AP$60,MATCH($B138,Rates!$A$2:$A$60,0),24),Limits!$B$9*Assets!$S138),MIN(Limits!$B$9*Assets!$S138,MAX(0,$F138-SUM($I138:AE138)))),IF($E138=1,$F138-$I138,$H138)*INDEX(Rates!$C$2:$AP$60,MATCH($B138,Rates!$A$2:$A$60,0),24)))</f>
      </c>
      <c r="AG138" s="2">
        <f>IF($B138="",0,IF($D138=1,IF(25&lt;=$C138,MIN(IF($E138=1,$F138-$I138,$H138)*INDEX(Rates!$C$2:$AP$60,MATCH($B138,Rates!$A$2:$A$60,0),25),Limits!$B$9*Assets!$S138),MIN(Limits!$B$9*Assets!$S138,MAX(0,$F138-SUM($I138:AF138)))),IF($E138=1,$F138-$I138,$H138)*INDEX(Rates!$C$2:$AP$60,MATCH($B138,Rates!$A$2:$A$60,0),25)))</f>
      </c>
      <c r="AH138" s="2">
        <f>IF($B138="",0,IF($D138=1,IF(26&lt;=$C138,MIN(IF($E138=1,$F138-$I138,$H138)*INDEX(Rates!$C$2:$AP$60,MATCH($B138,Rates!$A$2:$A$60,0),26),Limits!$B$9*Assets!$S138),MIN(Limits!$B$9*Assets!$S138,MAX(0,$F138-SUM($I138:AG138)))),IF($E138=1,$F138-$I138,$H138)*INDEX(Rates!$C$2:$AP$60,MATCH($B138,Rates!$A$2:$A$60,0),26)))</f>
      </c>
      <c r="AI138" s="2">
        <f>IF($B138="",0,IF($D138=1,IF(27&lt;=$C138,MIN(IF($E138=1,$F138-$I138,$H138)*INDEX(Rates!$C$2:$AP$60,MATCH($B138,Rates!$A$2:$A$60,0),27),Limits!$B$9*Assets!$S138),MIN(Limits!$B$9*Assets!$S138,MAX(0,$F138-SUM($I138:AH138)))),IF($E138=1,$F138-$I138,$H138)*INDEX(Rates!$C$2:$AP$60,MATCH($B138,Rates!$A$2:$A$60,0),27)))</f>
      </c>
      <c r="AJ138" s="2">
        <f>IF($B138="",0,IF($D138=1,IF(28&lt;=$C138,MIN(IF($E138=1,$F138-$I138,$H138)*INDEX(Rates!$C$2:$AP$60,MATCH($B138,Rates!$A$2:$A$60,0),28),Limits!$B$9*Assets!$S138),MIN(Limits!$B$9*Assets!$S138,MAX(0,$F138-SUM($I138:AI138)))),IF($E138=1,$F138-$I138,$H138)*INDEX(Rates!$C$2:$AP$60,MATCH($B138,Rates!$A$2:$A$60,0),28)))</f>
      </c>
      <c r="AK138" s="2">
        <f>IF($B138="",0,IF($D138=1,IF(29&lt;=$C138,MIN(IF($E138=1,$F138-$I138,$H138)*INDEX(Rates!$C$2:$AP$60,MATCH($B138,Rates!$A$2:$A$60,0),29),Limits!$B$9*Assets!$S138),MIN(Limits!$B$9*Assets!$S138,MAX(0,$F138-SUM($I138:AJ138)))),IF($E138=1,$F138-$I138,$H138)*INDEX(Rates!$C$2:$AP$60,MATCH($B138,Rates!$A$2:$A$60,0),29)))</f>
      </c>
      <c r="AL138" s="2">
        <f>IF($B138="",0,IF($D138=1,IF(30&lt;=$C138,MIN(IF($E138=1,$F138-$I138,$H138)*INDEX(Rates!$C$2:$AP$60,MATCH($B138,Rates!$A$2:$A$60,0),30),Limits!$B$9*Assets!$S138),MIN(Limits!$B$9*Assets!$S138,MAX(0,$F138-SUM($I138:AK138)))),IF($E138=1,$F138-$I138,$H138)*INDEX(Rates!$C$2:$AP$60,MATCH($B138,Rates!$A$2:$A$60,0),30)))</f>
      </c>
      <c r="AM138" s="2">
        <f>IF($B138="",0,IF($D138=1,IF(31&lt;=$C138,MIN(IF($E138=1,$F138-$I138,$H138)*INDEX(Rates!$C$2:$AP$60,MATCH($B138,Rates!$A$2:$A$60,0),31),Limits!$B$9*Assets!$S138),MIN(Limits!$B$9*Assets!$S138,MAX(0,$F138-SUM($I138:AL138)))),IF($E138=1,$F138-$I138,$H138)*INDEX(Rates!$C$2:$AP$60,MATCH($B138,Rates!$A$2:$A$60,0),31)))</f>
      </c>
      <c r="AN138" s="2">
        <f>IF($B138="",0,IF($D138=1,IF(32&lt;=$C138,MIN(IF($E138=1,$F138-$I138,$H138)*INDEX(Rates!$C$2:$AP$60,MATCH($B138,Rates!$A$2:$A$60,0),32),Limits!$B$9*Assets!$S138),MIN(Limits!$B$9*Assets!$S138,MAX(0,$F138-SUM($I138:AM138)))),IF($E138=1,$F138-$I138,$H138)*INDEX(Rates!$C$2:$AP$60,MATCH($B138,Rates!$A$2:$A$60,0),32)))</f>
      </c>
      <c r="AO138" s="2">
        <f>IF($B138="",0,IF($D138=1,IF(33&lt;=$C138,MIN(IF($E138=1,$F138-$I138,$H138)*INDEX(Rates!$C$2:$AP$60,MATCH($B138,Rates!$A$2:$A$60,0),33),Limits!$B$9*Assets!$S138),MIN(Limits!$B$9*Assets!$S138,MAX(0,$F138-SUM($I138:AN138)))),IF($E138=1,$F138-$I138,$H138)*INDEX(Rates!$C$2:$AP$60,MATCH($B138,Rates!$A$2:$A$60,0),33)))</f>
      </c>
      <c r="AP138" s="2">
        <f>IF($B138="",0,IF($D138=1,IF(34&lt;=$C138,MIN(IF($E138=1,$F138-$I138,$H138)*INDEX(Rates!$C$2:$AP$60,MATCH($B138,Rates!$A$2:$A$60,0),34),Limits!$B$9*Assets!$S138),MIN(Limits!$B$9*Assets!$S138,MAX(0,$F138-SUM($I138:AO138)))),IF($E138=1,$F138-$I138,$H138)*INDEX(Rates!$C$2:$AP$60,MATCH($B138,Rates!$A$2:$A$60,0),34)))</f>
      </c>
      <c r="AQ138" s="2">
        <f>IF($B138="",0,IF($D138=1,IF(35&lt;=$C138,MIN(IF($E138=1,$F138-$I138,$H138)*INDEX(Rates!$C$2:$AP$60,MATCH($B138,Rates!$A$2:$A$60,0),35),Limits!$B$9*Assets!$S138),MIN(Limits!$B$9*Assets!$S138,MAX(0,$F138-SUM($I138:AP138)))),IF($E138=1,$F138-$I138,$H138)*INDEX(Rates!$C$2:$AP$60,MATCH($B138,Rates!$A$2:$A$60,0),35)))</f>
      </c>
      <c r="AR138" s="2">
        <f>IF($B138="",0,IF($D138=1,IF(36&lt;=$C138,MIN(IF($E138=1,$F138-$I138,$H138)*INDEX(Rates!$C$2:$AP$60,MATCH($B138,Rates!$A$2:$A$60,0),36),Limits!$B$9*Assets!$S138),MIN(Limits!$B$9*Assets!$S138,MAX(0,$F138-SUM($I138:AQ138)))),IF($E138=1,$F138-$I138,$H138)*INDEX(Rates!$C$2:$AP$60,MATCH($B138,Rates!$A$2:$A$60,0),36)))</f>
      </c>
      <c r="AS138" s="2">
        <f>IF($B138="",0,IF($D138=1,IF(37&lt;=$C138,MIN(IF($E138=1,$F138-$I138,$H138)*INDEX(Rates!$C$2:$AP$60,MATCH($B138,Rates!$A$2:$A$60,0),37),Limits!$B$9*Assets!$S138),MIN(Limits!$B$9*Assets!$S138,MAX(0,$F138-SUM($I138:AR138)))),IF($E138=1,$F138-$I138,$H138)*INDEX(Rates!$C$2:$AP$60,MATCH($B138,Rates!$A$2:$A$60,0),37)))</f>
      </c>
      <c r="AT138" s="2">
        <f>IF($B138="",0,IF($D138=1,IF(38&lt;=$C138,MIN(IF($E138=1,$F138-$I138,$H138)*INDEX(Rates!$C$2:$AP$60,MATCH($B138,Rates!$A$2:$A$60,0),38),Limits!$B$9*Assets!$S138),MIN(Limits!$B$9*Assets!$S138,MAX(0,$F138-SUM($I138:AS138)))),IF($E138=1,$F138-$I138,$H138)*INDEX(Rates!$C$2:$AP$60,MATCH($B138,Rates!$A$2:$A$60,0),38)))</f>
      </c>
      <c r="AU138" s="2">
        <f>IF($B138="",0,IF($D138=1,IF(39&lt;=$C138,MIN(IF($E138=1,$F138-$I138,$H138)*INDEX(Rates!$C$2:$AP$60,MATCH($B138,Rates!$A$2:$A$60,0),39),Limits!$B$9*Assets!$S138),MIN(Limits!$B$9*Assets!$S138,MAX(0,$F138-SUM($I138:AT138)))),IF($E138=1,$F138-$I138,$H138)*INDEX(Rates!$C$2:$AP$60,MATCH($B138,Rates!$A$2:$A$60,0),39)))</f>
      </c>
      <c r="AV138" s="2">
        <f>IF($B138="",0,IF($D138=1,IF(40&lt;=$C138,MIN(IF($E138=1,$F138-$I138,$H138)*INDEX(Rates!$C$2:$AP$60,MATCH($B138,Rates!$A$2:$A$60,0),40),Limits!$B$9*Assets!$S138),MIN(Limits!$B$9*Assets!$S138,MAX(0,$F138-SUM($I138:AU138)))),IF($E138=1,$F138-$I138,$H138)*INDEX(Rates!$C$2:$AP$60,MATCH($B138,Rates!$A$2:$A$60,0),40)))</f>
      </c>
    </row>
    <row r="139" spans="1:48" x14ac:dyDescent="0.25">
      <c r="A139">
        <f>IF(Assets!A139="","",Assets!A139)</f>
      </c>
      <c r="B139">
        <f>Assets!AD139</f>
      </c>
      <c r="C139">
        <f>IF(B139="",0,INDEX(Rates!$B$2:$B$60,MATCH(B139,Rates!$A$2:$A$60,0)))</f>
      </c>
      <c r="D139">
        <f>Assets!X139</f>
      </c>
      <c r="E139">
        <f>IF(AND(D139=1,Assets!J139=1,Assets!K139=0),1,0)</f>
      </c>
      <c r="F139">
        <f>Assets!T139</f>
      </c>
      <c r="G139">
        <f>Assets!AF139+Assets!L139</f>
      </c>
      <c r="H139">
        <f>Assets!M139</f>
      </c>
      <c r="I139" s="2">
        <f>IF($B139="",0,IF($D139=1,IF(1&lt;=$C139,MIN($G139+$H139*INDEX(Rates!$C$2:$AP$60,MATCH($B139,Rates!$A$2:$A$60,0),1),Assets!$Z139),MIN($G139+$H139*INDEX(Rates!$C$2:$AP$60,MATCH($B139,Rates!$A$2:$A$60,0),1),Assets!$Z139)),$G139+$H139*INDEX(Rates!$C$2:$AP$60,MATCH($B139,Rates!$A$2:$A$60,0),1)))</f>
      </c>
      <c r="J139" s="2">
        <f>IF($B139="",0,IF($D139=1,IF(2&lt;=$C139,MIN(IF($E139=1,$F139-$I139,$H139)*INDEX(Rates!$C$2:$AP$60,MATCH($B139,Rates!$A$2:$A$60,0),2),Limits!$B$7*Assets!$S139),MIN(Limits!$B$9*Assets!$S139,MAX(0,$F139-SUM($I139:I139)))),IF($E139=1,$F139-$I139,$H139)*INDEX(Rates!$C$2:$AP$60,MATCH($B139,Rates!$A$2:$A$60,0),2)))</f>
      </c>
      <c r="K139" s="2">
        <f>IF($B139="",0,IF($D139=1,IF(3&lt;=$C139,MIN(IF($E139=1,$F139-$I139,$H139)*INDEX(Rates!$C$2:$AP$60,MATCH($B139,Rates!$A$2:$A$60,0),3),Limits!$B$8*Assets!$S139),MIN(Limits!$B$9*Assets!$S139,MAX(0,$F139-SUM($I139:J139)))),IF($E139=1,$F139-$I139,$H139)*INDEX(Rates!$C$2:$AP$60,MATCH($B139,Rates!$A$2:$A$60,0),3)))</f>
      </c>
      <c r="L139" s="2">
        <f>IF($B139="",0,IF($D139=1,IF(4&lt;=$C139,MIN(IF($E139=1,$F139-$I139,$H139)*INDEX(Rates!$C$2:$AP$60,MATCH($B139,Rates!$A$2:$A$60,0),4),Limits!$B$9*Assets!$S139),MIN(Limits!$B$9*Assets!$S139,MAX(0,$F139-SUM($I139:K139)))),IF($E139=1,$F139-$I139,$H139)*INDEX(Rates!$C$2:$AP$60,MATCH($B139,Rates!$A$2:$A$60,0),4)))</f>
      </c>
      <c r="M139" s="2">
        <f>IF($B139="",0,IF($D139=1,IF(5&lt;=$C139,MIN(IF($E139=1,$F139-$I139,$H139)*INDEX(Rates!$C$2:$AP$60,MATCH($B139,Rates!$A$2:$A$60,0),5),Limits!$B$9*Assets!$S139),MIN(Limits!$B$9*Assets!$S139,MAX(0,$F139-SUM($I139:L139)))),IF($E139=1,$F139-$I139,$H139)*INDEX(Rates!$C$2:$AP$60,MATCH($B139,Rates!$A$2:$A$60,0),5)))</f>
      </c>
      <c r="N139" s="2">
        <f>IF($B139="",0,IF($D139=1,IF(6&lt;=$C139,MIN(IF($E139=1,$F139-$I139,$H139)*INDEX(Rates!$C$2:$AP$60,MATCH($B139,Rates!$A$2:$A$60,0),6),Limits!$B$9*Assets!$S139),MIN(Limits!$B$9*Assets!$S139,MAX(0,$F139-SUM($I139:M139)))),IF($E139=1,$F139-$I139,$H139)*INDEX(Rates!$C$2:$AP$60,MATCH($B139,Rates!$A$2:$A$60,0),6)))</f>
      </c>
      <c r="O139" s="2">
        <f>IF($B139="",0,IF($D139=1,IF(7&lt;=$C139,MIN(IF($E139=1,$F139-$I139,$H139)*INDEX(Rates!$C$2:$AP$60,MATCH($B139,Rates!$A$2:$A$60,0),7),Limits!$B$9*Assets!$S139),MIN(Limits!$B$9*Assets!$S139,MAX(0,$F139-SUM($I139:N139)))),IF($E139=1,$F139-$I139,$H139)*INDEX(Rates!$C$2:$AP$60,MATCH($B139,Rates!$A$2:$A$60,0),7)))</f>
      </c>
      <c r="P139" s="2">
        <f>IF($B139="",0,IF($D139=1,IF(8&lt;=$C139,MIN(IF($E139=1,$F139-$I139,$H139)*INDEX(Rates!$C$2:$AP$60,MATCH($B139,Rates!$A$2:$A$60,0),8),Limits!$B$9*Assets!$S139),MIN(Limits!$B$9*Assets!$S139,MAX(0,$F139-SUM($I139:O139)))),IF($E139=1,$F139-$I139,$H139)*INDEX(Rates!$C$2:$AP$60,MATCH($B139,Rates!$A$2:$A$60,0),8)))</f>
      </c>
      <c r="Q139" s="2">
        <f>IF($B139="",0,IF($D139=1,IF(9&lt;=$C139,MIN(IF($E139=1,$F139-$I139,$H139)*INDEX(Rates!$C$2:$AP$60,MATCH($B139,Rates!$A$2:$A$60,0),9),Limits!$B$9*Assets!$S139),MIN(Limits!$B$9*Assets!$S139,MAX(0,$F139-SUM($I139:P139)))),IF($E139=1,$F139-$I139,$H139)*INDEX(Rates!$C$2:$AP$60,MATCH($B139,Rates!$A$2:$A$60,0),9)))</f>
      </c>
      <c r="R139" s="2">
        <f>IF($B139="",0,IF($D139=1,IF(10&lt;=$C139,MIN(IF($E139=1,$F139-$I139,$H139)*INDEX(Rates!$C$2:$AP$60,MATCH($B139,Rates!$A$2:$A$60,0),10),Limits!$B$9*Assets!$S139),MIN(Limits!$B$9*Assets!$S139,MAX(0,$F139-SUM($I139:Q139)))),IF($E139=1,$F139-$I139,$H139)*INDEX(Rates!$C$2:$AP$60,MATCH($B139,Rates!$A$2:$A$60,0),10)))</f>
      </c>
      <c r="S139" s="2">
        <f>IF($B139="",0,IF($D139=1,IF(11&lt;=$C139,MIN(IF($E139=1,$F139-$I139,$H139)*INDEX(Rates!$C$2:$AP$60,MATCH($B139,Rates!$A$2:$A$60,0),11),Limits!$B$9*Assets!$S139),MIN(Limits!$B$9*Assets!$S139,MAX(0,$F139-SUM($I139:R139)))),IF($E139=1,$F139-$I139,$H139)*INDEX(Rates!$C$2:$AP$60,MATCH($B139,Rates!$A$2:$A$60,0),11)))</f>
      </c>
      <c r="T139" s="2">
        <f>IF($B139="",0,IF($D139=1,IF(12&lt;=$C139,MIN(IF($E139=1,$F139-$I139,$H139)*INDEX(Rates!$C$2:$AP$60,MATCH($B139,Rates!$A$2:$A$60,0),12),Limits!$B$9*Assets!$S139),MIN(Limits!$B$9*Assets!$S139,MAX(0,$F139-SUM($I139:S139)))),IF($E139=1,$F139-$I139,$H139)*INDEX(Rates!$C$2:$AP$60,MATCH($B139,Rates!$A$2:$A$60,0),12)))</f>
      </c>
      <c r="U139" s="2">
        <f>IF($B139="",0,IF($D139=1,IF(13&lt;=$C139,MIN(IF($E139=1,$F139-$I139,$H139)*INDEX(Rates!$C$2:$AP$60,MATCH($B139,Rates!$A$2:$A$60,0),13),Limits!$B$9*Assets!$S139),MIN(Limits!$B$9*Assets!$S139,MAX(0,$F139-SUM($I139:T139)))),IF($E139=1,$F139-$I139,$H139)*INDEX(Rates!$C$2:$AP$60,MATCH($B139,Rates!$A$2:$A$60,0),13)))</f>
      </c>
      <c r="V139" s="2">
        <f>IF($B139="",0,IF($D139=1,IF(14&lt;=$C139,MIN(IF($E139=1,$F139-$I139,$H139)*INDEX(Rates!$C$2:$AP$60,MATCH($B139,Rates!$A$2:$A$60,0),14),Limits!$B$9*Assets!$S139),MIN(Limits!$B$9*Assets!$S139,MAX(0,$F139-SUM($I139:U139)))),IF($E139=1,$F139-$I139,$H139)*INDEX(Rates!$C$2:$AP$60,MATCH($B139,Rates!$A$2:$A$60,0),14)))</f>
      </c>
      <c r="W139" s="2">
        <f>IF($B139="",0,IF($D139=1,IF(15&lt;=$C139,MIN(IF($E139=1,$F139-$I139,$H139)*INDEX(Rates!$C$2:$AP$60,MATCH($B139,Rates!$A$2:$A$60,0),15),Limits!$B$9*Assets!$S139),MIN(Limits!$B$9*Assets!$S139,MAX(0,$F139-SUM($I139:V139)))),IF($E139=1,$F139-$I139,$H139)*INDEX(Rates!$C$2:$AP$60,MATCH($B139,Rates!$A$2:$A$60,0),15)))</f>
      </c>
      <c r="X139" s="2">
        <f>IF($B139="",0,IF($D139=1,IF(16&lt;=$C139,MIN(IF($E139=1,$F139-$I139,$H139)*INDEX(Rates!$C$2:$AP$60,MATCH($B139,Rates!$A$2:$A$60,0),16),Limits!$B$9*Assets!$S139),MIN(Limits!$B$9*Assets!$S139,MAX(0,$F139-SUM($I139:W139)))),IF($E139=1,$F139-$I139,$H139)*INDEX(Rates!$C$2:$AP$60,MATCH($B139,Rates!$A$2:$A$60,0),16)))</f>
      </c>
      <c r="Y139" s="2">
        <f>IF($B139="",0,IF($D139=1,IF(17&lt;=$C139,MIN(IF($E139=1,$F139-$I139,$H139)*INDEX(Rates!$C$2:$AP$60,MATCH($B139,Rates!$A$2:$A$60,0),17),Limits!$B$9*Assets!$S139),MIN(Limits!$B$9*Assets!$S139,MAX(0,$F139-SUM($I139:X139)))),IF($E139=1,$F139-$I139,$H139)*INDEX(Rates!$C$2:$AP$60,MATCH($B139,Rates!$A$2:$A$60,0),17)))</f>
      </c>
      <c r="Z139" s="2">
        <f>IF($B139="",0,IF($D139=1,IF(18&lt;=$C139,MIN(IF($E139=1,$F139-$I139,$H139)*INDEX(Rates!$C$2:$AP$60,MATCH($B139,Rates!$A$2:$A$60,0),18),Limits!$B$9*Assets!$S139),MIN(Limits!$B$9*Assets!$S139,MAX(0,$F139-SUM($I139:Y139)))),IF($E139=1,$F139-$I139,$H139)*INDEX(Rates!$C$2:$AP$60,MATCH($B139,Rates!$A$2:$A$60,0),18)))</f>
      </c>
      <c r="AA139" s="2">
        <f>IF($B139="",0,IF($D139=1,IF(19&lt;=$C139,MIN(IF($E139=1,$F139-$I139,$H139)*INDEX(Rates!$C$2:$AP$60,MATCH($B139,Rates!$A$2:$A$60,0),19),Limits!$B$9*Assets!$S139),MIN(Limits!$B$9*Assets!$S139,MAX(0,$F139-SUM($I139:Z139)))),IF($E139=1,$F139-$I139,$H139)*INDEX(Rates!$C$2:$AP$60,MATCH($B139,Rates!$A$2:$A$60,0),19)))</f>
      </c>
      <c r="AB139" s="2">
        <f>IF($B139="",0,IF($D139=1,IF(20&lt;=$C139,MIN(IF($E139=1,$F139-$I139,$H139)*INDEX(Rates!$C$2:$AP$60,MATCH($B139,Rates!$A$2:$A$60,0),20),Limits!$B$9*Assets!$S139),MIN(Limits!$B$9*Assets!$S139,MAX(0,$F139-SUM($I139:AA139)))),IF($E139=1,$F139-$I139,$H139)*INDEX(Rates!$C$2:$AP$60,MATCH($B139,Rates!$A$2:$A$60,0),20)))</f>
      </c>
      <c r="AC139" s="2">
        <f>IF($B139="",0,IF($D139=1,IF(21&lt;=$C139,MIN(IF($E139=1,$F139-$I139,$H139)*INDEX(Rates!$C$2:$AP$60,MATCH($B139,Rates!$A$2:$A$60,0),21),Limits!$B$9*Assets!$S139),MIN(Limits!$B$9*Assets!$S139,MAX(0,$F139-SUM($I139:AB139)))),IF($E139=1,$F139-$I139,$H139)*INDEX(Rates!$C$2:$AP$60,MATCH($B139,Rates!$A$2:$A$60,0),21)))</f>
      </c>
      <c r="AD139" s="2">
        <f>IF($B139="",0,IF($D139=1,IF(22&lt;=$C139,MIN(IF($E139=1,$F139-$I139,$H139)*INDEX(Rates!$C$2:$AP$60,MATCH($B139,Rates!$A$2:$A$60,0),22),Limits!$B$9*Assets!$S139),MIN(Limits!$B$9*Assets!$S139,MAX(0,$F139-SUM($I139:AC139)))),IF($E139=1,$F139-$I139,$H139)*INDEX(Rates!$C$2:$AP$60,MATCH($B139,Rates!$A$2:$A$60,0),22)))</f>
      </c>
      <c r="AE139" s="2">
        <f>IF($B139="",0,IF($D139=1,IF(23&lt;=$C139,MIN(IF($E139=1,$F139-$I139,$H139)*INDEX(Rates!$C$2:$AP$60,MATCH($B139,Rates!$A$2:$A$60,0),23),Limits!$B$9*Assets!$S139),MIN(Limits!$B$9*Assets!$S139,MAX(0,$F139-SUM($I139:AD139)))),IF($E139=1,$F139-$I139,$H139)*INDEX(Rates!$C$2:$AP$60,MATCH($B139,Rates!$A$2:$A$60,0),23)))</f>
      </c>
      <c r="AF139" s="2">
        <f>IF($B139="",0,IF($D139=1,IF(24&lt;=$C139,MIN(IF($E139=1,$F139-$I139,$H139)*INDEX(Rates!$C$2:$AP$60,MATCH($B139,Rates!$A$2:$A$60,0),24),Limits!$B$9*Assets!$S139),MIN(Limits!$B$9*Assets!$S139,MAX(0,$F139-SUM($I139:AE139)))),IF($E139=1,$F139-$I139,$H139)*INDEX(Rates!$C$2:$AP$60,MATCH($B139,Rates!$A$2:$A$60,0),24)))</f>
      </c>
      <c r="AG139" s="2">
        <f>IF($B139="",0,IF($D139=1,IF(25&lt;=$C139,MIN(IF($E139=1,$F139-$I139,$H139)*INDEX(Rates!$C$2:$AP$60,MATCH($B139,Rates!$A$2:$A$60,0),25),Limits!$B$9*Assets!$S139),MIN(Limits!$B$9*Assets!$S139,MAX(0,$F139-SUM($I139:AF139)))),IF($E139=1,$F139-$I139,$H139)*INDEX(Rates!$C$2:$AP$60,MATCH($B139,Rates!$A$2:$A$60,0),25)))</f>
      </c>
      <c r="AH139" s="2">
        <f>IF($B139="",0,IF($D139=1,IF(26&lt;=$C139,MIN(IF($E139=1,$F139-$I139,$H139)*INDEX(Rates!$C$2:$AP$60,MATCH($B139,Rates!$A$2:$A$60,0),26),Limits!$B$9*Assets!$S139),MIN(Limits!$B$9*Assets!$S139,MAX(0,$F139-SUM($I139:AG139)))),IF($E139=1,$F139-$I139,$H139)*INDEX(Rates!$C$2:$AP$60,MATCH($B139,Rates!$A$2:$A$60,0),26)))</f>
      </c>
      <c r="AI139" s="2">
        <f>IF($B139="",0,IF($D139=1,IF(27&lt;=$C139,MIN(IF($E139=1,$F139-$I139,$H139)*INDEX(Rates!$C$2:$AP$60,MATCH($B139,Rates!$A$2:$A$60,0),27),Limits!$B$9*Assets!$S139),MIN(Limits!$B$9*Assets!$S139,MAX(0,$F139-SUM($I139:AH139)))),IF($E139=1,$F139-$I139,$H139)*INDEX(Rates!$C$2:$AP$60,MATCH($B139,Rates!$A$2:$A$60,0),27)))</f>
      </c>
      <c r="AJ139" s="2">
        <f>IF($B139="",0,IF($D139=1,IF(28&lt;=$C139,MIN(IF($E139=1,$F139-$I139,$H139)*INDEX(Rates!$C$2:$AP$60,MATCH($B139,Rates!$A$2:$A$60,0),28),Limits!$B$9*Assets!$S139),MIN(Limits!$B$9*Assets!$S139,MAX(0,$F139-SUM($I139:AI139)))),IF($E139=1,$F139-$I139,$H139)*INDEX(Rates!$C$2:$AP$60,MATCH($B139,Rates!$A$2:$A$60,0),28)))</f>
      </c>
      <c r="AK139" s="2">
        <f>IF($B139="",0,IF($D139=1,IF(29&lt;=$C139,MIN(IF($E139=1,$F139-$I139,$H139)*INDEX(Rates!$C$2:$AP$60,MATCH($B139,Rates!$A$2:$A$60,0),29),Limits!$B$9*Assets!$S139),MIN(Limits!$B$9*Assets!$S139,MAX(0,$F139-SUM($I139:AJ139)))),IF($E139=1,$F139-$I139,$H139)*INDEX(Rates!$C$2:$AP$60,MATCH($B139,Rates!$A$2:$A$60,0),29)))</f>
      </c>
      <c r="AL139" s="2">
        <f>IF($B139="",0,IF($D139=1,IF(30&lt;=$C139,MIN(IF($E139=1,$F139-$I139,$H139)*INDEX(Rates!$C$2:$AP$60,MATCH($B139,Rates!$A$2:$A$60,0),30),Limits!$B$9*Assets!$S139),MIN(Limits!$B$9*Assets!$S139,MAX(0,$F139-SUM($I139:AK139)))),IF($E139=1,$F139-$I139,$H139)*INDEX(Rates!$C$2:$AP$60,MATCH($B139,Rates!$A$2:$A$60,0),30)))</f>
      </c>
      <c r="AM139" s="2">
        <f>IF($B139="",0,IF($D139=1,IF(31&lt;=$C139,MIN(IF($E139=1,$F139-$I139,$H139)*INDEX(Rates!$C$2:$AP$60,MATCH($B139,Rates!$A$2:$A$60,0),31),Limits!$B$9*Assets!$S139),MIN(Limits!$B$9*Assets!$S139,MAX(0,$F139-SUM($I139:AL139)))),IF($E139=1,$F139-$I139,$H139)*INDEX(Rates!$C$2:$AP$60,MATCH($B139,Rates!$A$2:$A$60,0),31)))</f>
      </c>
      <c r="AN139" s="2">
        <f>IF($B139="",0,IF($D139=1,IF(32&lt;=$C139,MIN(IF($E139=1,$F139-$I139,$H139)*INDEX(Rates!$C$2:$AP$60,MATCH($B139,Rates!$A$2:$A$60,0),32),Limits!$B$9*Assets!$S139),MIN(Limits!$B$9*Assets!$S139,MAX(0,$F139-SUM($I139:AM139)))),IF($E139=1,$F139-$I139,$H139)*INDEX(Rates!$C$2:$AP$60,MATCH($B139,Rates!$A$2:$A$60,0),32)))</f>
      </c>
      <c r="AO139" s="2">
        <f>IF($B139="",0,IF($D139=1,IF(33&lt;=$C139,MIN(IF($E139=1,$F139-$I139,$H139)*INDEX(Rates!$C$2:$AP$60,MATCH($B139,Rates!$A$2:$A$60,0),33),Limits!$B$9*Assets!$S139),MIN(Limits!$B$9*Assets!$S139,MAX(0,$F139-SUM($I139:AN139)))),IF($E139=1,$F139-$I139,$H139)*INDEX(Rates!$C$2:$AP$60,MATCH($B139,Rates!$A$2:$A$60,0),33)))</f>
      </c>
      <c r="AP139" s="2">
        <f>IF($B139="",0,IF($D139=1,IF(34&lt;=$C139,MIN(IF($E139=1,$F139-$I139,$H139)*INDEX(Rates!$C$2:$AP$60,MATCH($B139,Rates!$A$2:$A$60,0),34),Limits!$B$9*Assets!$S139),MIN(Limits!$B$9*Assets!$S139,MAX(0,$F139-SUM($I139:AO139)))),IF($E139=1,$F139-$I139,$H139)*INDEX(Rates!$C$2:$AP$60,MATCH($B139,Rates!$A$2:$A$60,0),34)))</f>
      </c>
      <c r="AQ139" s="2">
        <f>IF($B139="",0,IF($D139=1,IF(35&lt;=$C139,MIN(IF($E139=1,$F139-$I139,$H139)*INDEX(Rates!$C$2:$AP$60,MATCH($B139,Rates!$A$2:$A$60,0),35),Limits!$B$9*Assets!$S139),MIN(Limits!$B$9*Assets!$S139,MAX(0,$F139-SUM($I139:AP139)))),IF($E139=1,$F139-$I139,$H139)*INDEX(Rates!$C$2:$AP$60,MATCH($B139,Rates!$A$2:$A$60,0),35)))</f>
      </c>
      <c r="AR139" s="2">
        <f>IF($B139="",0,IF($D139=1,IF(36&lt;=$C139,MIN(IF($E139=1,$F139-$I139,$H139)*INDEX(Rates!$C$2:$AP$60,MATCH($B139,Rates!$A$2:$A$60,0),36),Limits!$B$9*Assets!$S139),MIN(Limits!$B$9*Assets!$S139,MAX(0,$F139-SUM($I139:AQ139)))),IF($E139=1,$F139-$I139,$H139)*INDEX(Rates!$C$2:$AP$60,MATCH($B139,Rates!$A$2:$A$60,0),36)))</f>
      </c>
      <c r="AS139" s="2">
        <f>IF($B139="",0,IF($D139=1,IF(37&lt;=$C139,MIN(IF($E139=1,$F139-$I139,$H139)*INDEX(Rates!$C$2:$AP$60,MATCH($B139,Rates!$A$2:$A$60,0),37),Limits!$B$9*Assets!$S139),MIN(Limits!$B$9*Assets!$S139,MAX(0,$F139-SUM($I139:AR139)))),IF($E139=1,$F139-$I139,$H139)*INDEX(Rates!$C$2:$AP$60,MATCH($B139,Rates!$A$2:$A$60,0),37)))</f>
      </c>
      <c r="AT139" s="2">
        <f>IF($B139="",0,IF($D139=1,IF(38&lt;=$C139,MIN(IF($E139=1,$F139-$I139,$H139)*INDEX(Rates!$C$2:$AP$60,MATCH($B139,Rates!$A$2:$A$60,0),38),Limits!$B$9*Assets!$S139),MIN(Limits!$B$9*Assets!$S139,MAX(0,$F139-SUM($I139:AS139)))),IF($E139=1,$F139-$I139,$H139)*INDEX(Rates!$C$2:$AP$60,MATCH($B139,Rates!$A$2:$A$60,0),38)))</f>
      </c>
      <c r="AU139" s="2">
        <f>IF($B139="",0,IF($D139=1,IF(39&lt;=$C139,MIN(IF($E139=1,$F139-$I139,$H139)*INDEX(Rates!$C$2:$AP$60,MATCH($B139,Rates!$A$2:$A$60,0),39),Limits!$B$9*Assets!$S139),MIN(Limits!$B$9*Assets!$S139,MAX(0,$F139-SUM($I139:AT139)))),IF($E139=1,$F139-$I139,$H139)*INDEX(Rates!$C$2:$AP$60,MATCH($B139,Rates!$A$2:$A$60,0),39)))</f>
      </c>
      <c r="AV139" s="2">
        <f>IF($B139="",0,IF($D139=1,IF(40&lt;=$C139,MIN(IF($E139=1,$F139-$I139,$H139)*INDEX(Rates!$C$2:$AP$60,MATCH($B139,Rates!$A$2:$A$60,0),40),Limits!$B$9*Assets!$S139),MIN(Limits!$B$9*Assets!$S139,MAX(0,$F139-SUM($I139:AU139)))),IF($E139=1,$F139-$I139,$H139)*INDEX(Rates!$C$2:$AP$60,MATCH($B139,Rates!$A$2:$A$60,0),40)))</f>
      </c>
    </row>
    <row r="140" spans="1:48" x14ac:dyDescent="0.25">
      <c r="A140">
        <f>IF(Assets!A140="","",Assets!A140)</f>
      </c>
      <c r="B140">
        <f>Assets!AD140</f>
      </c>
      <c r="C140">
        <f>IF(B140="",0,INDEX(Rates!$B$2:$B$60,MATCH(B140,Rates!$A$2:$A$60,0)))</f>
      </c>
      <c r="D140">
        <f>Assets!X140</f>
      </c>
      <c r="E140">
        <f>IF(AND(D140=1,Assets!J140=1,Assets!K140=0),1,0)</f>
      </c>
      <c r="F140">
        <f>Assets!T140</f>
      </c>
      <c r="G140">
        <f>Assets!AF140+Assets!L140</f>
      </c>
      <c r="H140">
        <f>Assets!M140</f>
      </c>
      <c r="I140" s="2">
        <f>IF($B140="",0,IF($D140=1,IF(1&lt;=$C140,MIN($G140+$H140*INDEX(Rates!$C$2:$AP$60,MATCH($B140,Rates!$A$2:$A$60,0),1),Assets!$Z140),MIN($G140+$H140*INDEX(Rates!$C$2:$AP$60,MATCH($B140,Rates!$A$2:$A$60,0),1),Assets!$Z140)),$G140+$H140*INDEX(Rates!$C$2:$AP$60,MATCH($B140,Rates!$A$2:$A$60,0),1)))</f>
      </c>
      <c r="J140" s="2">
        <f>IF($B140="",0,IF($D140=1,IF(2&lt;=$C140,MIN(IF($E140=1,$F140-$I140,$H140)*INDEX(Rates!$C$2:$AP$60,MATCH($B140,Rates!$A$2:$A$60,0),2),Limits!$B$7*Assets!$S140),MIN(Limits!$B$9*Assets!$S140,MAX(0,$F140-SUM($I140:I140)))),IF($E140=1,$F140-$I140,$H140)*INDEX(Rates!$C$2:$AP$60,MATCH($B140,Rates!$A$2:$A$60,0),2)))</f>
      </c>
      <c r="K140" s="2">
        <f>IF($B140="",0,IF($D140=1,IF(3&lt;=$C140,MIN(IF($E140=1,$F140-$I140,$H140)*INDEX(Rates!$C$2:$AP$60,MATCH($B140,Rates!$A$2:$A$60,0),3),Limits!$B$8*Assets!$S140),MIN(Limits!$B$9*Assets!$S140,MAX(0,$F140-SUM($I140:J140)))),IF($E140=1,$F140-$I140,$H140)*INDEX(Rates!$C$2:$AP$60,MATCH($B140,Rates!$A$2:$A$60,0),3)))</f>
      </c>
      <c r="L140" s="2">
        <f>IF($B140="",0,IF($D140=1,IF(4&lt;=$C140,MIN(IF($E140=1,$F140-$I140,$H140)*INDEX(Rates!$C$2:$AP$60,MATCH($B140,Rates!$A$2:$A$60,0),4),Limits!$B$9*Assets!$S140),MIN(Limits!$B$9*Assets!$S140,MAX(0,$F140-SUM($I140:K140)))),IF($E140=1,$F140-$I140,$H140)*INDEX(Rates!$C$2:$AP$60,MATCH($B140,Rates!$A$2:$A$60,0),4)))</f>
      </c>
      <c r="M140" s="2">
        <f>IF($B140="",0,IF($D140=1,IF(5&lt;=$C140,MIN(IF($E140=1,$F140-$I140,$H140)*INDEX(Rates!$C$2:$AP$60,MATCH($B140,Rates!$A$2:$A$60,0),5),Limits!$B$9*Assets!$S140),MIN(Limits!$B$9*Assets!$S140,MAX(0,$F140-SUM($I140:L140)))),IF($E140=1,$F140-$I140,$H140)*INDEX(Rates!$C$2:$AP$60,MATCH($B140,Rates!$A$2:$A$60,0),5)))</f>
      </c>
      <c r="N140" s="2">
        <f>IF($B140="",0,IF($D140=1,IF(6&lt;=$C140,MIN(IF($E140=1,$F140-$I140,$H140)*INDEX(Rates!$C$2:$AP$60,MATCH($B140,Rates!$A$2:$A$60,0),6),Limits!$B$9*Assets!$S140),MIN(Limits!$B$9*Assets!$S140,MAX(0,$F140-SUM($I140:M140)))),IF($E140=1,$F140-$I140,$H140)*INDEX(Rates!$C$2:$AP$60,MATCH($B140,Rates!$A$2:$A$60,0),6)))</f>
      </c>
      <c r="O140" s="2">
        <f>IF($B140="",0,IF($D140=1,IF(7&lt;=$C140,MIN(IF($E140=1,$F140-$I140,$H140)*INDEX(Rates!$C$2:$AP$60,MATCH($B140,Rates!$A$2:$A$60,0),7),Limits!$B$9*Assets!$S140),MIN(Limits!$B$9*Assets!$S140,MAX(0,$F140-SUM($I140:N140)))),IF($E140=1,$F140-$I140,$H140)*INDEX(Rates!$C$2:$AP$60,MATCH($B140,Rates!$A$2:$A$60,0),7)))</f>
      </c>
      <c r="P140" s="2">
        <f>IF($B140="",0,IF($D140=1,IF(8&lt;=$C140,MIN(IF($E140=1,$F140-$I140,$H140)*INDEX(Rates!$C$2:$AP$60,MATCH($B140,Rates!$A$2:$A$60,0),8),Limits!$B$9*Assets!$S140),MIN(Limits!$B$9*Assets!$S140,MAX(0,$F140-SUM($I140:O140)))),IF($E140=1,$F140-$I140,$H140)*INDEX(Rates!$C$2:$AP$60,MATCH($B140,Rates!$A$2:$A$60,0),8)))</f>
      </c>
      <c r="Q140" s="2">
        <f>IF($B140="",0,IF($D140=1,IF(9&lt;=$C140,MIN(IF($E140=1,$F140-$I140,$H140)*INDEX(Rates!$C$2:$AP$60,MATCH($B140,Rates!$A$2:$A$60,0),9),Limits!$B$9*Assets!$S140),MIN(Limits!$B$9*Assets!$S140,MAX(0,$F140-SUM($I140:P140)))),IF($E140=1,$F140-$I140,$H140)*INDEX(Rates!$C$2:$AP$60,MATCH($B140,Rates!$A$2:$A$60,0),9)))</f>
      </c>
      <c r="R140" s="2">
        <f>IF($B140="",0,IF($D140=1,IF(10&lt;=$C140,MIN(IF($E140=1,$F140-$I140,$H140)*INDEX(Rates!$C$2:$AP$60,MATCH($B140,Rates!$A$2:$A$60,0),10),Limits!$B$9*Assets!$S140),MIN(Limits!$B$9*Assets!$S140,MAX(0,$F140-SUM($I140:Q140)))),IF($E140=1,$F140-$I140,$H140)*INDEX(Rates!$C$2:$AP$60,MATCH($B140,Rates!$A$2:$A$60,0),10)))</f>
      </c>
      <c r="S140" s="2">
        <f>IF($B140="",0,IF($D140=1,IF(11&lt;=$C140,MIN(IF($E140=1,$F140-$I140,$H140)*INDEX(Rates!$C$2:$AP$60,MATCH($B140,Rates!$A$2:$A$60,0),11),Limits!$B$9*Assets!$S140),MIN(Limits!$B$9*Assets!$S140,MAX(0,$F140-SUM($I140:R140)))),IF($E140=1,$F140-$I140,$H140)*INDEX(Rates!$C$2:$AP$60,MATCH($B140,Rates!$A$2:$A$60,0),11)))</f>
      </c>
      <c r="T140" s="2">
        <f>IF($B140="",0,IF($D140=1,IF(12&lt;=$C140,MIN(IF($E140=1,$F140-$I140,$H140)*INDEX(Rates!$C$2:$AP$60,MATCH($B140,Rates!$A$2:$A$60,0),12),Limits!$B$9*Assets!$S140),MIN(Limits!$B$9*Assets!$S140,MAX(0,$F140-SUM($I140:S140)))),IF($E140=1,$F140-$I140,$H140)*INDEX(Rates!$C$2:$AP$60,MATCH($B140,Rates!$A$2:$A$60,0),12)))</f>
      </c>
      <c r="U140" s="2">
        <f>IF($B140="",0,IF($D140=1,IF(13&lt;=$C140,MIN(IF($E140=1,$F140-$I140,$H140)*INDEX(Rates!$C$2:$AP$60,MATCH($B140,Rates!$A$2:$A$60,0),13),Limits!$B$9*Assets!$S140),MIN(Limits!$B$9*Assets!$S140,MAX(0,$F140-SUM($I140:T140)))),IF($E140=1,$F140-$I140,$H140)*INDEX(Rates!$C$2:$AP$60,MATCH($B140,Rates!$A$2:$A$60,0),13)))</f>
      </c>
      <c r="V140" s="2">
        <f>IF($B140="",0,IF($D140=1,IF(14&lt;=$C140,MIN(IF($E140=1,$F140-$I140,$H140)*INDEX(Rates!$C$2:$AP$60,MATCH($B140,Rates!$A$2:$A$60,0),14),Limits!$B$9*Assets!$S140),MIN(Limits!$B$9*Assets!$S140,MAX(0,$F140-SUM($I140:U140)))),IF($E140=1,$F140-$I140,$H140)*INDEX(Rates!$C$2:$AP$60,MATCH($B140,Rates!$A$2:$A$60,0),14)))</f>
      </c>
      <c r="W140" s="2">
        <f>IF($B140="",0,IF($D140=1,IF(15&lt;=$C140,MIN(IF($E140=1,$F140-$I140,$H140)*INDEX(Rates!$C$2:$AP$60,MATCH($B140,Rates!$A$2:$A$60,0),15),Limits!$B$9*Assets!$S140),MIN(Limits!$B$9*Assets!$S140,MAX(0,$F140-SUM($I140:V140)))),IF($E140=1,$F140-$I140,$H140)*INDEX(Rates!$C$2:$AP$60,MATCH($B140,Rates!$A$2:$A$60,0),15)))</f>
      </c>
      <c r="X140" s="2">
        <f>IF($B140="",0,IF($D140=1,IF(16&lt;=$C140,MIN(IF($E140=1,$F140-$I140,$H140)*INDEX(Rates!$C$2:$AP$60,MATCH($B140,Rates!$A$2:$A$60,0),16),Limits!$B$9*Assets!$S140),MIN(Limits!$B$9*Assets!$S140,MAX(0,$F140-SUM($I140:W140)))),IF($E140=1,$F140-$I140,$H140)*INDEX(Rates!$C$2:$AP$60,MATCH($B140,Rates!$A$2:$A$60,0),16)))</f>
      </c>
      <c r="Y140" s="2">
        <f>IF($B140="",0,IF($D140=1,IF(17&lt;=$C140,MIN(IF($E140=1,$F140-$I140,$H140)*INDEX(Rates!$C$2:$AP$60,MATCH($B140,Rates!$A$2:$A$60,0),17),Limits!$B$9*Assets!$S140),MIN(Limits!$B$9*Assets!$S140,MAX(0,$F140-SUM($I140:X140)))),IF($E140=1,$F140-$I140,$H140)*INDEX(Rates!$C$2:$AP$60,MATCH($B140,Rates!$A$2:$A$60,0),17)))</f>
      </c>
      <c r="Z140" s="2">
        <f>IF($B140="",0,IF($D140=1,IF(18&lt;=$C140,MIN(IF($E140=1,$F140-$I140,$H140)*INDEX(Rates!$C$2:$AP$60,MATCH($B140,Rates!$A$2:$A$60,0),18),Limits!$B$9*Assets!$S140),MIN(Limits!$B$9*Assets!$S140,MAX(0,$F140-SUM($I140:Y140)))),IF($E140=1,$F140-$I140,$H140)*INDEX(Rates!$C$2:$AP$60,MATCH($B140,Rates!$A$2:$A$60,0),18)))</f>
      </c>
      <c r="AA140" s="2">
        <f>IF($B140="",0,IF($D140=1,IF(19&lt;=$C140,MIN(IF($E140=1,$F140-$I140,$H140)*INDEX(Rates!$C$2:$AP$60,MATCH($B140,Rates!$A$2:$A$60,0),19),Limits!$B$9*Assets!$S140),MIN(Limits!$B$9*Assets!$S140,MAX(0,$F140-SUM($I140:Z140)))),IF($E140=1,$F140-$I140,$H140)*INDEX(Rates!$C$2:$AP$60,MATCH($B140,Rates!$A$2:$A$60,0),19)))</f>
      </c>
      <c r="AB140" s="2">
        <f>IF($B140="",0,IF($D140=1,IF(20&lt;=$C140,MIN(IF($E140=1,$F140-$I140,$H140)*INDEX(Rates!$C$2:$AP$60,MATCH($B140,Rates!$A$2:$A$60,0),20),Limits!$B$9*Assets!$S140),MIN(Limits!$B$9*Assets!$S140,MAX(0,$F140-SUM($I140:AA140)))),IF($E140=1,$F140-$I140,$H140)*INDEX(Rates!$C$2:$AP$60,MATCH($B140,Rates!$A$2:$A$60,0),20)))</f>
      </c>
      <c r="AC140" s="2">
        <f>IF($B140="",0,IF($D140=1,IF(21&lt;=$C140,MIN(IF($E140=1,$F140-$I140,$H140)*INDEX(Rates!$C$2:$AP$60,MATCH($B140,Rates!$A$2:$A$60,0),21),Limits!$B$9*Assets!$S140),MIN(Limits!$B$9*Assets!$S140,MAX(0,$F140-SUM($I140:AB140)))),IF($E140=1,$F140-$I140,$H140)*INDEX(Rates!$C$2:$AP$60,MATCH($B140,Rates!$A$2:$A$60,0),21)))</f>
      </c>
      <c r="AD140" s="2">
        <f>IF($B140="",0,IF($D140=1,IF(22&lt;=$C140,MIN(IF($E140=1,$F140-$I140,$H140)*INDEX(Rates!$C$2:$AP$60,MATCH($B140,Rates!$A$2:$A$60,0),22),Limits!$B$9*Assets!$S140),MIN(Limits!$B$9*Assets!$S140,MAX(0,$F140-SUM($I140:AC140)))),IF($E140=1,$F140-$I140,$H140)*INDEX(Rates!$C$2:$AP$60,MATCH($B140,Rates!$A$2:$A$60,0),22)))</f>
      </c>
      <c r="AE140" s="2">
        <f>IF($B140="",0,IF($D140=1,IF(23&lt;=$C140,MIN(IF($E140=1,$F140-$I140,$H140)*INDEX(Rates!$C$2:$AP$60,MATCH($B140,Rates!$A$2:$A$60,0),23),Limits!$B$9*Assets!$S140),MIN(Limits!$B$9*Assets!$S140,MAX(0,$F140-SUM($I140:AD140)))),IF($E140=1,$F140-$I140,$H140)*INDEX(Rates!$C$2:$AP$60,MATCH($B140,Rates!$A$2:$A$60,0),23)))</f>
      </c>
      <c r="AF140" s="2">
        <f>IF($B140="",0,IF($D140=1,IF(24&lt;=$C140,MIN(IF($E140=1,$F140-$I140,$H140)*INDEX(Rates!$C$2:$AP$60,MATCH($B140,Rates!$A$2:$A$60,0),24),Limits!$B$9*Assets!$S140),MIN(Limits!$B$9*Assets!$S140,MAX(0,$F140-SUM($I140:AE140)))),IF($E140=1,$F140-$I140,$H140)*INDEX(Rates!$C$2:$AP$60,MATCH($B140,Rates!$A$2:$A$60,0),24)))</f>
      </c>
      <c r="AG140" s="2">
        <f>IF($B140="",0,IF($D140=1,IF(25&lt;=$C140,MIN(IF($E140=1,$F140-$I140,$H140)*INDEX(Rates!$C$2:$AP$60,MATCH($B140,Rates!$A$2:$A$60,0),25),Limits!$B$9*Assets!$S140),MIN(Limits!$B$9*Assets!$S140,MAX(0,$F140-SUM($I140:AF140)))),IF($E140=1,$F140-$I140,$H140)*INDEX(Rates!$C$2:$AP$60,MATCH($B140,Rates!$A$2:$A$60,0),25)))</f>
      </c>
      <c r="AH140" s="2">
        <f>IF($B140="",0,IF($D140=1,IF(26&lt;=$C140,MIN(IF($E140=1,$F140-$I140,$H140)*INDEX(Rates!$C$2:$AP$60,MATCH($B140,Rates!$A$2:$A$60,0),26),Limits!$B$9*Assets!$S140),MIN(Limits!$B$9*Assets!$S140,MAX(0,$F140-SUM($I140:AG140)))),IF($E140=1,$F140-$I140,$H140)*INDEX(Rates!$C$2:$AP$60,MATCH($B140,Rates!$A$2:$A$60,0),26)))</f>
      </c>
      <c r="AI140" s="2">
        <f>IF($B140="",0,IF($D140=1,IF(27&lt;=$C140,MIN(IF($E140=1,$F140-$I140,$H140)*INDEX(Rates!$C$2:$AP$60,MATCH($B140,Rates!$A$2:$A$60,0),27),Limits!$B$9*Assets!$S140),MIN(Limits!$B$9*Assets!$S140,MAX(0,$F140-SUM($I140:AH140)))),IF($E140=1,$F140-$I140,$H140)*INDEX(Rates!$C$2:$AP$60,MATCH($B140,Rates!$A$2:$A$60,0),27)))</f>
      </c>
      <c r="AJ140" s="2">
        <f>IF($B140="",0,IF($D140=1,IF(28&lt;=$C140,MIN(IF($E140=1,$F140-$I140,$H140)*INDEX(Rates!$C$2:$AP$60,MATCH($B140,Rates!$A$2:$A$60,0),28),Limits!$B$9*Assets!$S140),MIN(Limits!$B$9*Assets!$S140,MAX(0,$F140-SUM($I140:AI140)))),IF($E140=1,$F140-$I140,$H140)*INDEX(Rates!$C$2:$AP$60,MATCH($B140,Rates!$A$2:$A$60,0),28)))</f>
      </c>
      <c r="AK140" s="2">
        <f>IF($B140="",0,IF($D140=1,IF(29&lt;=$C140,MIN(IF($E140=1,$F140-$I140,$H140)*INDEX(Rates!$C$2:$AP$60,MATCH($B140,Rates!$A$2:$A$60,0),29),Limits!$B$9*Assets!$S140),MIN(Limits!$B$9*Assets!$S140,MAX(0,$F140-SUM($I140:AJ140)))),IF($E140=1,$F140-$I140,$H140)*INDEX(Rates!$C$2:$AP$60,MATCH($B140,Rates!$A$2:$A$60,0),29)))</f>
      </c>
      <c r="AL140" s="2">
        <f>IF($B140="",0,IF($D140=1,IF(30&lt;=$C140,MIN(IF($E140=1,$F140-$I140,$H140)*INDEX(Rates!$C$2:$AP$60,MATCH($B140,Rates!$A$2:$A$60,0),30),Limits!$B$9*Assets!$S140),MIN(Limits!$B$9*Assets!$S140,MAX(0,$F140-SUM($I140:AK140)))),IF($E140=1,$F140-$I140,$H140)*INDEX(Rates!$C$2:$AP$60,MATCH($B140,Rates!$A$2:$A$60,0),30)))</f>
      </c>
      <c r="AM140" s="2">
        <f>IF($B140="",0,IF($D140=1,IF(31&lt;=$C140,MIN(IF($E140=1,$F140-$I140,$H140)*INDEX(Rates!$C$2:$AP$60,MATCH($B140,Rates!$A$2:$A$60,0),31),Limits!$B$9*Assets!$S140),MIN(Limits!$B$9*Assets!$S140,MAX(0,$F140-SUM($I140:AL140)))),IF($E140=1,$F140-$I140,$H140)*INDEX(Rates!$C$2:$AP$60,MATCH($B140,Rates!$A$2:$A$60,0),31)))</f>
      </c>
      <c r="AN140" s="2">
        <f>IF($B140="",0,IF($D140=1,IF(32&lt;=$C140,MIN(IF($E140=1,$F140-$I140,$H140)*INDEX(Rates!$C$2:$AP$60,MATCH($B140,Rates!$A$2:$A$60,0),32),Limits!$B$9*Assets!$S140),MIN(Limits!$B$9*Assets!$S140,MAX(0,$F140-SUM($I140:AM140)))),IF($E140=1,$F140-$I140,$H140)*INDEX(Rates!$C$2:$AP$60,MATCH($B140,Rates!$A$2:$A$60,0),32)))</f>
      </c>
      <c r="AO140" s="2">
        <f>IF($B140="",0,IF($D140=1,IF(33&lt;=$C140,MIN(IF($E140=1,$F140-$I140,$H140)*INDEX(Rates!$C$2:$AP$60,MATCH($B140,Rates!$A$2:$A$60,0),33),Limits!$B$9*Assets!$S140),MIN(Limits!$B$9*Assets!$S140,MAX(0,$F140-SUM($I140:AN140)))),IF($E140=1,$F140-$I140,$H140)*INDEX(Rates!$C$2:$AP$60,MATCH($B140,Rates!$A$2:$A$60,0),33)))</f>
      </c>
      <c r="AP140" s="2">
        <f>IF($B140="",0,IF($D140=1,IF(34&lt;=$C140,MIN(IF($E140=1,$F140-$I140,$H140)*INDEX(Rates!$C$2:$AP$60,MATCH($B140,Rates!$A$2:$A$60,0),34),Limits!$B$9*Assets!$S140),MIN(Limits!$B$9*Assets!$S140,MAX(0,$F140-SUM($I140:AO140)))),IF($E140=1,$F140-$I140,$H140)*INDEX(Rates!$C$2:$AP$60,MATCH($B140,Rates!$A$2:$A$60,0),34)))</f>
      </c>
      <c r="AQ140" s="2">
        <f>IF($B140="",0,IF($D140=1,IF(35&lt;=$C140,MIN(IF($E140=1,$F140-$I140,$H140)*INDEX(Rates!$C$2:$AP$60,MATCH($B140,Rates!$A$2:$A$60,0),35),Limits!$B$9*Assets!$S140),MIN(Limits!$B$9*Assets!$S140,MAX(0,$F140-SUM($I140:AP140)))),IF($E140=1,$F140-$I140,$H140)*INDEX(Rates!$C$2:$AP$60,MATCH($B140,Rates!$A$2:$A$60,0),35)))</f>
      </c>
      <c r="AR140" s="2">
        <f>IF($B140="",0,IF($D140=1,IF(36&lt;=$C140,MIN(IF($E140=1,$F140-$I140,$H140)*INDEX(Rates!$C$2:$AP$60,MATCH($B140,Rates!$A$2:$A$60,0),36),Limits!$B$9*Assets!$S140),MIN(Limits!$B$9*Assets!$S140,MAX(0,$F140-SUM($I140:AQ140)))),IF($E140=1,$F140-$I140,$H140)*INDEX(Rates!$C$2:$AP$60,MATCH($B140,Rates!$A$2:$A$60,0),36)))</f>
      </c>
      <c r="AS140" s="2">
        <f>IF($B140="",0,IF($D140=1,IF(37&lt;=$C140,MIN(IF($E140=1,$F140-$I140,$H140)*INDEX(Rates!$C$2:$AP$60,MATCH($B140,Rates!$A$2:$A$60,0),37),Limits!$B$9*Assets!$S140),MIN(Limits!$B$9*Assets!$S140,MAX(0,$F140-SUM($I140:AR140)))),IF($E140=1,$F140-$I140,$H140)*INDEX(Rates!$C$2:$AP$60,MATCH($B140,Rates!$A$2:$A$60,0),37)))</f>
      </c>
      <c r="AT140" s="2">
        <f>IF($B140="",0,IF($D140=1,IF(38&lt;=$C140,MIN(IF($E140=1,$F140-$I140,$H140)*INDEX(Rates!$C$2:$AP$60,MATCH($B140,Rates!$A$2:$A$60,0),38),Limits!$B$9*Assets!$S140),MIN(Limits!$B$9*Assets!$S140,MAX(0,$F140-SUM($I140:AS140)))),IF($E140=1,$F140-$I140,$H140)*INDEX(Rates!$C$2:$AP$60,MATCH($B140,Rates!$A$2:$A$60,0),38)))</f>
      </c>
      <c r="AU140" s="2">
        <f>IF($B140="",0,IF($D140=1,IF(39&lt;=$C140,MIN(IF($E140=1,$F140-$I140,$H140)*INDEX(Rates!$C$2:$AP$60,MATCH($B140,Rates!$A$2:$A$60,0),39),Limits!$B$9*Assets!$S140),MIN(Limits!$B$9*Assets!$S140,MAX(0,$F140-SUM($I140:AT140)))),IF($E140=1,$F140-$I140,$H140)*INDEX(Rates!$C$2:$AP$60,MATCH($B140,Rates!$A$2:$A$60,0),39)))</f>
      </c>
      <c r="AV140" s="2">
        <f>IF($B140="",0,IF($D140=1,IF(40&lt;=$C140,MIN(IF($E140=1,$F140-$I140,$H140)*INDEX(Rates!$C$2:$AP$60,MATCH($B140,Rates!$A$2:$A$60,0),40),Limits!$B$9*Assets!$S140),MIN(Limits!$B$9*Assets!$S140,MAX(0,$F140-SUM($I140:AU140)))),IF($E140=1,$F140-$I140,$H140)*INDEX(Rates!$C$2:$AP$60,MATCH($B140,Rates!$A$2:$A$60,0),40)))</f>
      </c>
    </row>
    <row r="141" spans="1:48" x14ac:dyDescent="0.25">
      <c r="A141">
        <f>IF(Assets!A141="","",Assets!A141)</f>
      </c>
      <c r="B141">
        <f>Assets!AD141</f>
      </c>
      <c r="C141">
        <f>IF(B141="",0,INDEX(Rates!$B$2:$B$60,MATCH(B141,Rates!$A$2:$A$60,0)))</f>
      </c>
      <c r="D141">
        <f>Assets!X141</f>
      </c>
      <c r="E141">
        <f>IF(AND(D141=1,Assets!J141=1,Assets!K141=0),1,0)</f>
      </c>
      <c r="F141">
        <f>Assets!T141</f>
      </c>
      <c r="G141">
        <f>Assets!AF141+Assets!L141</f>
      </c>
      <c r="H141">
        <f>Assets!M141</f>
      </c>
      <c r="I141" s="2">
        <f>IF($B141="",0,IF($D141=1,IF(1&lt;=$C141,MIN($G141+$H141*INDEX(Rates!$C$2:$AP$60,MATCH($B141,Rates!$A$2:$A$60,0),1),Assets!$Z141),MIN($G141+$H141*INDEX(Rates!$C$2:$AP$60,MATCH($B141,Rates!$A$2:$A$60,0),1),Assets!$Z141)),$G141+$H141*INDEX(Rates!$C$2:$AP$60,MATCH($B141,Rates!$A$2:$A$60,0),1)))</f>
      </c>
      <c r="J141" s="2">
        <f>IF($B141="",0,IF($D141=1,IF(2&lt;=$C141,MIN(IF($E141=1,$F141-$I141,$H141)*INDEX(Rates!$C$2:$AP$60,MATCH($B141,Rates!$A$2:$A$60,0),2),Limits!$B$7*Assets!$S141),MIN(Limits!$B$9*Assets!$S141,MAX(0,$F141-SUM($I141:I141)))),IF($E141=1,$F141-$I141,$H141)*INDEX(Rates!$C$2:$AP$60,MATCH($B141,Rates!$A$2:$A$60,0),2)))</f>
      </c>
      <c r="K141" s="2">
        <f>IF($B141="",0,IF($D141=1,IF(3&lt;=$C141,MIN(IF($E141=1,$F141-$I141,$H141)*INDEX(Rates!$C$2:$AP$60,MATCH($B141,Rates!$A$2:$A$60,0),3),Limits!$B$8*Assets!$S141),MIN(Limits!$B$9*Assets!$S141,MAX(0,$F141-SUM($I141:J141)))),IF($E141=1,$F141-$I141,$H141)*INDEX(Rates!$C$2:$AP$60,MATCH($B141,Rates!$A$2:$A$60,0),3)))</f>
      </c>
      <c r="L141" s="2">
        <f>IF($B141="",0,IF($D141=1,IF(4&lt;=$C141,MIN(IF($E141=1,$F141-$I141,$H141)*INDEX(Rates!$C$2:$AP$60,MATCH($B141,Rates!$A$2:$A$60,0),4),Limits!$B$9*Assets!$S141),MIN(Limits!$B$9*Assets!$S141,MAX(0,$F141-SUM($I141:K141)))),IF($E141=1,$F141-$I141,$H141)*INDEX(Rates!$C$2:$AP$60,MATCH($B141,Rates!$A$2:$A$60,0),4)))</f>
      </c>
      <c r="M141" s="2">
        <f>IF($B141="",0,IF($D141=1,IF(5&lt;=$C141,MIN(IF($E141=1,$F141-$I141,$H141)*INDEX(Rates!$C$2:$AP$60,MATCH($B141,Rates!$A$2:$A$60,0),5),Limits!$B$9*Assets!$S141),MIN(Limits!$B$9*Assets!$S141,MAX(0,$F141-SUM($I141:L141)))),IF($E141=1,$F141-$I141,$H141)*INDEX(Rates!$C$2:$AP$60,MATCH($B141,Rates!$A$2:$A$60,0),5)))</f>
      </c>
      <c r="N141" s="2">
        <f>IF($B141="",0,IF($D141=1,IF(6&lt;=$C141,MIN(IF($E141=1,$F141-$I141,$H141)*INDEX(Rates!$C$2:$AP$60,MATCH($B141,Rates!$A$2:$A$60,0),6),Limits!$B$9*Assets!$S141),MIN(Limits!$B$9*Assets!$S141,MAX(0,$F141-SUM($I141:M141)))),IF($E141=1,$F141-$I141,$H141)*INDEX(Rates!$C$2:$AP$60,MATCH($B141,Rates!$A$2:$A$60,0),6)))</f>
      </c>
      <c r="O141" s="2">
        <f>IF($B141="",0,IF($D141=1,IF(7&lt;=$C141,MIN(IF($E141=1,$F141-$I141,$H141)*INDEX(Rates!$C$2:$AP$60,MATCH($B141,Rates!$A$2:$A$60,0),7),Limits!$B$9*Assets!$S141),MIN(Limits!$B$9*Assets!$S141,MAX(0,$F141-SUM($I141:N141)))),IF($E141=1,$F141-$I141,$H141)*INDEX(Rates!$C$2:$AP$60,MATCH($B141,Rates!$A$2:$A$60,0),7)))</f>
      </c>
      <c r="P141" s="2">
        <f>IF($B141="",0,IF($D141=1,IF(8&lt;=$C141,MIN(IF($E141=1,$F141-$I141,$H141)*INDEX(Rates!$C$2:$AP$60,MATCH($B141,Rates!$A$2:$A$60,0),8),Limits!$B$9*Assets!$S141),MIN(Limits!$B$9*Assets!$S141,MAX(0,$F141-SUM($I141:O141)))),IF($E141=1,$F141-$I141,$H141)*INDEX(Rates!$C$2:$AP$60,MATCH($B141,Rates!$A$2:$A$60,0),8)))</f>
      </c>
      <c r="Q141" s="2">
        <f>IF($B141="",0,IF($D141=1,IF(9&lt;=$C141,MIN(IF($E141=1,$F141-$I141,$H141)*INDEX(Rates!$C$2:$AP$60,MATCH($B141,Rates!$A$2:$A$60,0),9),Limits!$B$9*Assets!$S141),MIN(Limits!$B$9*Assets!$S141,MAX(0,$F141-SUM($I141:P141)))),IF($E141=1,$F141-$I141,$H141)*INDEX(Rates!$C$2:$AP$60,MATCH($B141,Rates!$A$2:$A$60,0),9)))</f>
      </c>
      <c r="R141" s="2">
        <f>IF($B141="",0,IF($D141=1,IF(10&lt;=$C141,MIN(IF($E141=1,$F141-$I141,$H141)*INDEX(Rates!$C$2:$AP$60,MATCH($B141,Rates!$A$2:$A$60,0),10),Limits!$B$9*Assets!$S141),MIN(Limits!$B$9*Assets!$S141,MAX(0,$F141-SUM($I141:Q141)))),IF($E141=1,$F141-$I141,$H141)*INDEX(Rates!$C$2:$AP$60,MATCH($B141,Rates!$A$2:$A$60,0),10)))</f>
      </c>
      <c r="S141" s="2">
        <f>IF($B141="",0,IF($D141=1,IF(11&lt;=$C141,MIN(IF($E141=1,$F141-$I141,$H141)*INDEX(Rates!$C$2:$AP$60,MATCH($B141,Rates!$A$2:$A$60,0),11),Limits!$B$9*Assets!$S141),MIN(Limits!$B$9*Assets!$S141,MAX(0,$F141-SUM($I141:R141)))),IF($E141=1,$F141-$I141,$H141)*INDEX(Rates!$C$2:$AP$60,MATCH($B141,Rates!$A$2:$A$60,0),11)))</f>
      </c>
      <c r="T141" s="2">
        <f>IF($B141="",0,IF($D141=1,IF(12&lt;=$C141,MIN(IF($E141=1,$F141-$I141,$H141)*INDEX(Rates!$C$2:$AP$60,MATCH($B141,Rates!$A$2:$A$60,0),12),Limits!$B$9*Assets!$S141),MIN(Limits!$B$9*Assets!$S141,MAX(0,$F141-SUM($I141:S141)))),IF($E141=1,$F141-$I141,$H141)*INDEX(Rates!$C$2:$AP$60,MATCH($B141,Rates!$A$2:$A$60,0),12)))</f>
      </c>
      <c r="U141" s="2">
        <f>IF($B141="",0,IF($D141=1,IF(13&lt;=$C141,MIN(IF($E141=1,$F141-$I141,$H141)*INDEX(Rates!$C$2:$AP$60,MATCH($B141,Rates!$A$2:$A$60,0),13),Limits!$B$9*Assets!$S141),MIN(Limits!$B$9*Assets!$S141,MAX(0,$F141-SUM($I141:T141)))),IF($E141=1,$F141-$I141,$H141)*INDEX(Rates!$C$2:$AP$60,MATCH($B141,Rates!$A$2:$A$60,0),13)))</f>
      </c>
      <c r="V141" s="2">
        <f>IF($B141="",0,IF($D141=1,IF(14&lt;=$C141,MIN(IF($E141=1,$F141-$I141,$H141)*INDEX(Rates!$C$2:$AP$60,MATCH($B141,Rates!$A$2:$A$60,0),14),Limits!$B$9*Assets!$S141),MIN(Limits!$B$9*Assets!$S141,MAX(0,$F141-SUM($I141:U141)))),IF($E141=1,$F141-$I141,$H141)*INDEX(Rates!$C$2:$AP$60,MATCH($B141,Rates!$A$2:$A$60,0),14)))</f>
      </c>
      <c r="W141" s="2">
        <f>IF($B141="",0,IF($D141=1,IF(15&lt;=$C141,MIN(IF($E141=1,$F141-$I141,$H141)*INDEX(Rates!$C$2:$AP$60,MATCH($B141,Rates!$A$2:$A$60,0),15),Limits!$B$9*Assets!$S141),MIN(Limits!$B$9*Assets!$S141,MAX(0,$F141-SUM($I141:V141)))),IF($E141=1,$F141-$I141,$H141)*INDEX(Rates!$C$2:$AP$60,MATCH($B141,Rates!$A$2:$A$60,0),15)))</f>
      </c>
      <c r="X141" s="2">
        <f>IF($B141="",0,IF($D141=1,IF(16&lt;=$C141,MIN(IF($E141=1,$F141-$I141,$H141)*INDEX(Rates!$C$2:$AP$60,MATCH($B141,Rates!$A$2:$A$60,0),16),Limits!$B$9*Assets!$S141),MIN(Limits!$B$9*Assets!$S141,MAX(0,$F141-SUM($I141:W141)))),IF($E141=1,$F141-$I141,$H141)*INDEX(Rates!$C$2:$AP$60,MATCH($B141,Rates!$A$2:$A$60,0),16)))</f>
      </c>
      <c r="Y141" s="2">
        <f>IF($B141="",0,IF($D141=1,IF(17&lt;=$C141,MIN(IF($E141=1,$F141-$I141,$H141)*INDEX(Rates!$C$2:$AP$60,MATCH($B141,Rates!$A$2:$A$60,0),17),Limits!$B$9*Assets!$S141),MIN(Limits!$B$9*Assets!$S141,MAX(0,$F141-SUM($I141:X141)))),IF($E141=1,$F141-$I141,$H141)*INDEX(Rates!$C$2:$AP$60,MATCH($B141,Rates!$A$2:$A$60,0),17)))</f>
      </c>
      <c r="Z141" s="2">
        <f>IF($B141="",0,IF($D141=1,IF(18&lt;=$C141,MIN(IF($E141=1,$F141-$I141,$H141)*INDEX(Rates!$C$2:$AP$60,MATCH($B141,Rates!$A$2:$A$60,0),18),Limits!$B$9*Assets!$S141),MIN(Limits!$B$9*Assets!$S141,MAX(0,$F141-SUM($I141:Y141)))),IF($E141=1,$F141-$I141,$H141)*INDEX(Rates!$C$2:$AP$60,MATCH($B141,Rates!$A$2:$A$60,0),18)))</f>
      </c>
      <c r="AA141" s="2">
        <f>IF($B141="",0,IF($D141=1,IF(19&lt;=$C141,MIN(IF($E141=1,$F141-$I141,$H141)*INDEX(Rates!$C$2:$AP$60,MATCH($B141,Rates!$A$2:$A$60,0),19),Limits!$B$9*Assets!$S141),MIN(Limits!$B$9*Assets!$S141,MAX(0,$F141-SUM($I141:Z141)))),IF($E141=1,$F141-$I141,$H141)*INDEX(Rates!$C$2:$AP$60,MATCH($B141,Rates!$A$2:$A$60,0),19)))</f>
      </c>
      <c r="AB141" s="2">
        <f>IF($B141="",0,IF($D141=1,IF(20&lt;=$C141,MIN(IF($E141=1,$F141-$I141,$H141)*INDEX(Rates!$C$2:$AP$60,MATCH($B141,Rates!$A$2:$A$60,0),20),Limits!$B$9*Assets!$S141),MIN(Limits!$B$9*Assets!$S141,MAX(0,$F141-SUM($I141:AA141)))),IF($E141=1,$F141-$I141,$H141)*INDEX(Rates!$C$2:$AP$60,MATCH($B141,Rates!$A$2:$A$60,0),20)))</f>
      </c>
      <c r="AC141" s="2">
        <f>IF($B141="",0,IF($D141=1,IF(21&lt;=$C141,MIN(IF($E141=1,$F141-$I141,$H141)*INDEX(Rates!$C$2:$AP$60,MATCH($B141,Rates!$A$2:$A$60,0),21),Limits!$B$9*Assets!$S141),MIN(Limits!$B$9*Assets!$S141,MAX(0,$F141-SUM($I141:AB141)))),IF($E141=1,$F141-$I141,$H141)*INDEX(Rates!$C$2:$AP$60,MATCH($B141,Rates!$A$2:$A$60,0),21)))</f>
      </c>
      <c r="AD141" s="2">
        <f>IF($B141="",0,IF($D141=1,IF(22&lt;=$C141,MIN(IF($E141=1,$F141-$I141,$H141)*INDEX(Rates!$C$2:$AP$60,MATCH($B141,Rates!$A$2:$A$60,0),22),Limits!$B$9*Assets!$S141),MIN(Limits!$B$9*Assets!$S141,MAX(0,$F141-SUM($I141:AC141)))),IF($E141=1,$F141-$I141,$H141)*INDEX(Rates!$C$2:$AP$60,MATCH($B141,Rates!$A$2:$A$60,0),22)))</f>
      </c>
      <c r="AE141" s="2">
        <f>IF($B141="",0,IF($D141=1,IF(23&lt;=$C141,MIN(IF($E141=1,$F141-$I141,$H141)*INDEX(Rates!$C$2:$AP$60,MATCH($B141,Rates!$A$2:$A$60,0),23),Limits!$B$9*Assets!$S141),MIN(Limits!$B$9*Assets!$S141,MAX(0,$F141-SUM($I141:AD141)))),IF($E141=1,$F141-$I141,$H141)*INDEX(Rates!$C$2:$AP$60,MATCH($B141,Rates!$A$2:$A$60,0),23)))</f>
      </c>
      <c r="AF141" s="2">
        <f>IF($B141="",0,IF($D141=1,IF(24&lt;=$C141,MIN(IF($E141=1,$F141-$I141,$H141)*INDEX(Rates!$C$2:$AP$60,MATCH($B141,Rates!$A$2:$A$60,0),24),Limits!$B$9*Assets!$S141),MIN(Limits!$B$9*Assets!$S141,MAX(0,$F141-SUM($I141:AE141)))),IF($E141=1,$F141-$I141,$H141)*INDEX(Rates!$C$2:$AP$60,MATCH($B141,Rates!$A$2:$A$60,0),24)))</f>
      </c>
      <c r="AG141" s="2">
        <f>IF($B141="",0,IF($D141=1,IF(25&lt;=$C141,MIN(IF($E141=1,$F141-$I141,$H141)*INDEX(Rates!$C$2:$AP$60,MATCH($B141,Rates!$A$2:$A$60,0),25),Limits!$B$9*Assets!$S141),MIN(Limits!$B$9*Assets!$S141,MAX(0,$F141-SUM($I141:AF141)))),IF($E141=1,$F141-$I141,$H141)*INDEX(Rates!$C$2:$AP$60,MATCH($B141,Rates!$A$2:$A$60,0),25)))</f>
      </c>
      <c r="AH141" s="2">
        <f>IF($B141="",0,IF($D141=1,IF(26&lt;=$C141,MIN(IF($E141=1,$F141-$I141,$H141)*INDEX(Rates!$C$2:$AP$60,MATCH($B141,Rates!$A$2:$A$60,0),26),Limits!$B$9*Assets!$S141),MIN(Limits!$B$9*Assets!$S141,MAX(0,$F141-SUM($I141:AG141)))),IF($E141=1,$F141-$I141,$H141)*INDEX(Rates!$C$2:$AP$60,MATCH($B141,Rates!$A$2:$A$60,0),26)))</f>
      </c>
      <c r="AI141" s="2">
        <f>IF($B141="",0,IF($D141=1,IF(27&lt;=$C141,MIN(IF($E141=1,$F141-$I141,$H141)*INDEX(Rates!$C$2:$AP$60,MATCH($B141,Rates!$A$2:$A$60,0),27),Limits!$B$9*Assets!$S141),MIN(Limits!$B$9*Assets!$S141,MAX(0,$F141-SUM($I141:AH141)))),IF($E141=1,$F141-$I141,$H141)*INDEX(Rates!$C$2:$AP$60,MATCH($B141,Rates!$A$2:$A$60,0),27)))</f>
      </c>
      <c r="AJ141" s="2">
        <f>IF($B141="",0,IF($D141=1,IF(28&lt;=$C141,MIN(IF($E141=1,$F141-$I141,$H141)*INDEX(Rates!$C$2:$AP$60,MATCH($B141,Rates!$A$2:$A$60,0),28),Limits!$B$9*Assets!$S141),MIN(Limits!$B$9*Assets!$S141,MAX(0,$F141-SUM($I141:AI141)))),IF($E141=1,$F141-$I141,$H141)*INDEX(Rates!$C$2:$AP$60,MATCH($B141,Rates!$A$2:$A$60,0),28)))</f>
      </c>
      <c r="AK141" s="2">
        <f>IF($B141="",0,IF($D141=1,IF(29&lt;=$C141,MIN(IF($E141=1,$F141-$I141,$H141)*INDEX(Rates!$C$2:$AP$60,MATCH($B141,Rates!$A$2:$A$60,0),29),Limits!$B$9*Assets!$S141),MIN(Limits!$B$9*Assets!$S141,MAX(0,$F141-SUM($I141:AJ141)))),IF($E141=1,$F141-$I141,$H141)*INDEX(Rates!$C$2:$AP$60,MATCH($B141,Rates!$A$2:$A$60,0),29)))</f>
      </c>
      <c r="AL141" s="2">
        <f>IF($B141="",0,IF($D141=1,IF(30&lt;=$C141,MIN(IF($E141=1,$F141-$I141,$H141)*INDEX(Rates!$C$2:$AP$60,MATCH($B141,Rates!$A$2:$A$60,0),30),Limits!$B$9*Assets!$S141),MIN(Limits!$B$9*Assets!$S141,MAX(0,$F141-SUM($I141:AK141)))),IF($E141=1,$F141-$I141,$H141)*INDEX(Rates!$C$2:$AP$60,MATCH($B141,Rates!$A$2:$A$60,0),30)))</f>
      </c>
      <c r="AM141" s="2">
        <f>IF($B141="",0,IF($D141=1,IF(31&lt;=$C141,MIN(IF($E141=1,$F141-$I141,$H141)*INDEX(Rates!$C$2:$AP$60,MATCH($B141,Rates!$A$2:$A$60,0),31),Limits!$B$9*Assets!$S141),MIN(Limits!$B$9*Assets!$S141,MAX(0,$F141-SUM($I141:AL141)))),IF($E141=1,$F141-$I141,$H141)*INDEX(Rates!$C$2:$AP$60,MATCH($B141,Rates!$A$2:$A$60,0),31)))</f>
      </c>
      <c r="AN141" s="2">
        <f>IF($B141="",0,IF($D141=1,IF(32&lt;=$C141,MIN(IF($E141=1,$F141-$I141,$H141)*INDEX(Rates!$C$2:$AP$60,MATCH($B141,Rates!$A$2:$A$60,0),32),Limits!$B$9*Assets!$S141),MIN(Limits!$B$9*Assets!$S141,MAX(0,$F141-SUM($I141:AM141)))),IF($E141=1,$F141-$I141,$H141)*INDEX(Rates!$C$2:$AP$60,MATCH($B141,Rates!$A$2:$A$60,0),32)))</f>
      </c>
      <c r="AO141" s="2">
        <f>IF($B141="",0,IF($D141=1,IF(33&lt;=$C141,MIN(IF($E141=1,$F141-$I141,$H141)*INDEX(Rates!$C$2:$AP$60,MATCH($B141,Rates!$A$2:$A$60,0),33),Limits!$B$9*Assets!$S141),MIN(Limits!$B$9*Assets!$S141,MAX(0,$F141-SUM($I141:AN141)))),IF($E141=1,$F141-$I141,$H141)*INDEX(Rates!$C$2:$AP$60,MATCH($B141,Rates!$A$2:$A$60,0),33)))</f>
      </c>
      <c r="AP141" s="2">
        <f>IF($B141="",0,IF($D141=1,IF(34&lt;=$C141,MIN(IF($E141=1,$F141-$I141,$H141)*INDEX(Rates!$C$2:$AP$60,MATCH($B141,Rates!$A$2:$A$60,0),34),Limits!$B$9*Assets!$S141),MIN(Limits!$B$9*Assets!$S141,MAX(0,$F141-SUM($I141:AO141)))),IF($E141=1,$F141-$I141,$H141)*INDEX(Rates!$C$2:$AP$60,MATCH($B141,Rates!$A$2:$A$60,0),34)))</f>
      </c>
      <c r="AQ141" s="2">
        <f>IF($B141="",0,IF($D141=1,IF(35&lt;=$C141,MIN(IF($E141=1,$F141-$I141,$H141)*INDEX(Rates!$C$2:$AP$60,MATCH($B141,Rates!$A$2:$A$60,0),35),Limits!$B$9*Assets!$S141),MIN(Limits!$B$9*Assets!$S141,MAX(0,$F141-SUM($I141:AP141)))),IF($E141=1,$F141-$I141,$H141)*INDEX(Rates!$C$2:$AP$60,MATCH($B141,Rates!$A$2:$A$60,0),35)))</f>
      </c>
      <c r="AR141" s="2">
        <f>IF($B141="",0,IF($D141=1,IF(36&lt;=$C141,MIN(IF($E141=1,$F141-$I141,$H141)*INDEX(Rates!$C$2:$AP$60,MATCH($B141,Rates!$A$2:$A$60,0),36),Limits!$B$9*Assets!$S141),MIN(Limits!$B$9*Assets!$S141,MAX(0,$F141-SUM($I141:AQ141)))),IF($E141=1,$F141-$I141,$H141)*INDEX(Rates!$C$2:$AP$60,MATCH($B141,Rates!$A$2:$A$60,0),36)))</f>
      </c>
      <c r="AS141" s="2">
        <f>IF($B141="",0,IF($D141=1,IF(37&lt;=$C141,MIN(IF($E141=1,$F141-$I141,$H141)*INDEX(Rates!$C$2:$AP$60,MATCH($B141,Rates!$A$2:$A$60,0),37),Limits!$B$9*Assets!$S141),MIN(Limits!$B$9*Assets!$S141,MAX(0,$F141-SUM($I141:AR141)))),IF($E141=1,$F141-$I141,$H141)*INDEX(Rates!$C$2:$AP$60,MATCH($B141,Rates!$A$2:$A$60,0),37)))</f>
      </c>
      <c r="AT141" s="2">
        <f>IF($B141="",0,IF($D141=1,IF(38&lt;=$C141,MIN(IF($E141=1,$F141-$I141,$H141)*INDEX(Rates!$C$2:$AP$60,MATCH($B141,Rates!$A$2:$A$60,0),38),Limits!$B$9*Assets!$S141),MIN(Limits!$B$9*Assets!$S141,MAX(0,$F141-SUM($I141:AS141)))),IF($E141=1,$F141-$I141,$H141)*INDEX(Rates!$C$2:$AP$60,MATCH($B141,Rates!$A$2:$A$60,0),38)))</f>
      </c>
      <c r="AU141" s="2">
        <f>IF($B141="",0,IF($D141=1,IF(39&lt;=$C141,MIN(IF($E141=1,$F141-$I141,$H141)*INDEX(Rates!$C$2:$AP$60,MATCH($B141,Rates!$A$2:$A$60,0),39),Limits!$B$9*Assets!$S141),MIN(Limits!$B$9*Assets!$S141,MAX(0,$F141-SUM($I141:AT141)))),IF($E141=1,$F141-$I141,$H141)*INDEX(Rates!$C$2:$AP$60,MATCH($B141,Rates!$A$2:$A$60,0),39)))</f>
      </c>
      <c r="AV141" s="2">
        <f>IF($B141="",0,IF($D141=1,IF(40&lt;=$C141,MIN(IF($E141=1,$F141-$I141,$H141)*INDEX(Rates!$C$2:$AP$60,MATCH($B141,Rates!$A$2:$A$60,0),40),Limits!$B$9*Assets!$S141),MIN(Limits!$B$9*Assets!$S141,MAX(0,$F141-SUM($I141:AU141)))),IF($E141=1,$F141-$I141,$H141)*INDEX(Rates!$C$2:$AP$60,MATCH($B141,Rates!$A$2:$A$60,0),40)))</f>
      </c>
    </row>
    <row r="142" spans="1:48" x14ac:dyDescent="0.25">
      <c r="A142">
        <f>IF(Assets!A142="","",Assets!A142)</f>
      </c>
      <c r="B142">
        <f>Assets!AD142</f>
      </c>
      <c r="C142">
        <f>IF(B142="",0,INDEX(Rates!$B$2:$B$60,MATCH(B142,Rates!$A$2:$A$60,0)))</f>
      </c>
      <c r="D142">
        <f>Assets!X142</f>
      </c>
      <c r="E142">
        <f>IF(AND(D142=1,Assets!J142=1,Assets!K142=0),1,0)</f>
      </c>
      <c r="F142">
        <f>Assets!T142</f>
      </c>
      <c r="G142">
        <f>Assets!AF142+Assets!L142</f>
      </c>
      <c r="H142">
        <f>Assets!M142</f>
      </c>
      <c r="I142" s="2">
        <f>IF($B142="",0,IF($D142=1,IF(1&lt;=$C142,MIN($G142+$H142*INDEX(Rates!$C$2:$AP$60,MATCH($B142,Rates!$A$2:$A$60,0),1),Assets!$Z142),MIN($G142+$H142*INDEX(Rates!$C$2:$AP$60,MATCH($B142,Rates!$A$2:$A$60,0),1),Assets!$Z142)),$G142+$H142*INDEX(Rates!$C$2:$AP$60,MATCH($B142,Rates!$A$2:$A$60,0),1)))</f>
      </c>
      <c r="J142" s="2">
        <f>IF($B142="",0,IF($D142=1,IF(2&lt;=$C142,MIN(IF($E142=1,$F142-$I142,$H142)*INDEX(Rates!$C$2:$AP$60,MATCH($B142,Rates!$A$2:$A$60,0),2),Limits!$B$7*Assets!$S142),MIN(Limits!$B$9*Assets!$S142,MAX(0,$F142-SUM($I142:I142)))),IF($E142=1,$F142-$I142,$H142)*INDEX(Rates!$C$2:$AP$60,MATCH($B142,Rates!$A$2:$A$60,0),2)))</f>
      </c>
      <c r="K142" s="2">
        <f>IF($B142="",0,IF($D142=1,IF(3&lt;=$C142,MIN(IF($E142=1,$F142-$I142,$H142)*INDEX(Rates!$C$2:$AP$60,MATCH($B142,Rates!$A$2:$A$60,0),3),Limits!$B$8*Assets!$S142),MIN(Limits!$B$9*Assets!$S142,MAX(0,$F142-SUM($I142:J142)))),IF($E142=1,$F142-$I142,$H142)*INDEX(Rates!$C$2:$AP$60,MATCH($B142,Rates!$A$2:$A$60,0),3)))</f>
      </c>
      <c r="L142" s="2">
        <f>IF($B142="",0,IF($D142=1,IF(4&lt;=$C142,MIN(IF($E142=1,$F142-$I142,$H142)*INDEX(Rates!$C$2:$AP$60,MATCH($B142,Rates!$A$2:$A$60,0),4),Limits!$B$9*Assets!$S142),MIN(Limits!$B$9*Assets!$S142,MAX(0,$F142-SUM($I142:K142)))),IF($E142=1,$F142-$I142,$H142)*INDEX(Rates!$C$2:$AP$60,MATCH($B142,Rates!$A$2:$A$60,0),4)))</f>
      </c>
      <c r="M142" s="2">
        <f>IF($B142="",0,IF($D142=1,IF(5&lt;=$C142,MIN(IF($E142=1,$F142-$I142,$H142)*INDEX(Rates!$C$2:$AP$60,MATCH($B142,Rates!$A$2:$A$60,0),5),Limits!$B$9*Assets!$S142),MIN(Limits!$B$9*Assets!$S142,MAX(0,$F142-SUM($I142:L142)))),IF($E142=1,$F142-$I142,$H142)*INDEX(Rates!$C$2:$AP$60,MATCH($B142,Rates!$A$2:$A$60,0),5)))</f>
      </c>
      <c r="N142" s="2">
        <f>IF($B142="",0,IF($D142=1,IF(6&lt;=$C142,MIN(IF($E142=1,$F142-$I142,$H142)*INDEX(Rates!$C$2:$AP$60,MATCH($B142,Rates!$A$2:$A$60,0),6),Limits!$B$9*Assets!$S142),MIN(Limits!$B$9*Assets!$S142,MAX(0,$F142-SUM($I142:M142)))),IF($E142=1,$F142-$I142,$H142)*INDEX(Rates!$C$2:$AP$60,MATCH($B142,Rates!$A$2:$A$60,0),6)))</f>
      </c>
      <c r="O142" s="2">
        <f>IF($B142="",0,IF($D142=1,IF(7&lt;=$C142,MIN(IF($E142=1,$F142-$I142,$H142)*INDEX(Rates!$C$2:$AP$60,MATCH($B142,Rates!$A$2:$A$60,0),7),Limits!$B$9*Assets!$S142),MIN(Limits!$B$9*Assets!$S142,MAX(0,$F142-SUM($I142:N142)))),IF($E142=1,$F142-$I142,$H142)*INDEX(Rates!$C$2:$AP$60,MATCH($B142,Rates!$A$2:$A$60,0),7)))</f>
      </c>
      <c r="P142" s="2">
        <f>IF($B142="",0,IF($D142=1,IF(8&lt;=$C142,MIN(IF($E142=1,$F142-$I142,$H142)*INDEX(Rates!$C$2:$AP$60,MATCH($B142,Rates!$A$2:$A$60,0),8),Limits!$B$9*Assets!$S142),MIN(Limits!$B$9*Assets!$S142,MAX(0,$F142-SUM($I142:O142)))),IF($E142=1,$F142-$I142,$H142)*INDEX(Rates!$C$2:$AP$60,MATCH($B142,Rates!$A$2:$A$60,0),8)))</f>
      </c>
      <c r="Q142" s="2">
        <f>IF($B142="",0,IF($D142=1,IF(9&lt;=$C142,MIN(IF($E142=1,$F142-$I142,$H142)*INDEX(Rates!$C$2:$AP$60,MATCH($B142,Rates!$A$2:$A$60,0),9),Limits!$B$9*Assets!$S142),MIN(Limits!$B$9*Assets!$S142,MAX(0,$F142-SUM($I142:P142)))),IF($E142=1,$F142-$I142,$H142)*INDEX(Rates!$C$2:$AP$60,MATCH($B142,Rates!$A$2:$A$60,0),9)))</f>
      </c>
      <c r="R142" s="2">
        <f>IF($B142="",0,IF($D142=1,IF(10&lt;=$C142,MIN(IF($E142=1,$F142-$I142,$H142)*INDEX(Rates!$C$2:$AP$60,MATCH($B142,Rates!$A$2:$A$60,0),10),Limits!$B$9*Assets!$S142),MIN(Limits!$B$9*Assets!$S142,MAX(0,$F142-SUM($I142:Q142)))),IF($E142=1,$F142-$I142,$H142)*INDEX(Rates!$C$2:$AP$60,MATCH($B142,Rates!$A$2:$A$60,0),10)))</f>
      </c>
      <c r="S142" s="2">
        <f>IF($B142="",0,IF($D142=1,IF(11&lt;=$C142,MIN(IF($E142=1,$F142-$I142,$H142)*INDEX(Rates!$C$2:$AP$60,MATCH($B142,Rates!$A$2:$A$60,0),11),Limits!$B$9*Assets!$S142),MIN(Limits!$B$9*Assets!$S142,MAX(0,$F142-SUM($I142:R142)))),IF($E142=1,$F142-$I142,$H142)*INDEX(Rates!$C$2:$AP$60,MATCH($B142,Rates!$A$2:$A$60,0),11)))</f>
      </c>
      <c r="T142" s="2">
        <f>IF($B142="",0,IF($D142=1,IF(12&lt;=$C142,MIN(IF($E142=1,$F142-$I142,$H142)*INDEX(Rates!$C$2:$AP$60,MATCH($B142,Rates!$A$2:$A$60,0),12),Limits!$B$9*Assets!$S142),MIN(Limits!$B$9*Assets!$S142,MAX(0,$F142-SUM($I142:S142)))),IF($E142=1,$F142-$I142,$H142)*INDEX(Rates!$C$2:$AP$60,MATCH($B142,Rates!$A$2:$A$60,0),12)))</f>
      </c>
      <c r="U142" s="2">
        <f>IF($B142="",0,IF($D142=1,IF(13&lt;=$C142,MIN(IF($E142=1,$F142-$I142,$H142)*INDEX(Rates!$C$2:$AP$60,MATCH($B142,Rates!$A$2:$A$60,0),13),Limits!$B$9*Assets!$S142),MIN(Limits!$B$9*Assets!$S142,MAX(0,$F142-SUM($I142:T142)))),IF($E142=1,$F142-$I142,$H142)*INDEX(Rates!$C$2:$AP$60,MATCH($B142,Rates!$A$2:$A$60,0),13)))</f>
      </c>
      <c r="V142" s="2">
        <f>IF($B142="",0,IF($D142=1,IF(14&lt;=$C142,MIN(IF($E142=1,$F142-$I142,$H142)*INDEX(Rates!$C$2:$AP$60,MATCH($B142,Rates!$A$2:$A$60,0),14),Limits!$B$9*Assets!$S142),MIN(Limits!$B$9*Assets!$S142,MAX(0,$F142-SUM($I142:U142)))),IF($E142=1,$F142-$I142,$H142)*INDEX(Rates!$C$2:$AP$60,MATCH($B142,Rates!$A$2:$A$60,0),14)))</f>
      </c>
      <c r="W142" s="2">
        <f>IF($B142="",0,IF($D142=1,IF(15&lt;=$C142,MIN(IF($E142=1,$F142-$I142,$H142)*INDEX(Rates!$C$2:$AP$60,MATCH($B142,Rates!$A$2:$A$60,0),15),Limits!$B$9*Assets!$S142),MIN(Limits!$B$9*Assets!$S142,MAX(0,$F142-SUM($I142:V142)))),IF($E142=1,$F142-$I142,$H142)*INDEX(Rates!$C$2:$AP$60,MATCH($B142,Rates!$A$2:$A$60,0),15)))</f>
      </c>
      <c r="X142" s="2">
        <f>IF($B142="",0,IF($D142=1,IF(16&lt;=$C142,MIN(IF($E142=1,$F142-$I142,$H142)*INDEX(Rates!$C$2:$AP$60,MATCH($B142,Rates!$A$2:$A$60,0),16),Limits!$B$9*Assets!$S142),MIN(Limits!$B$9*Assets!$S142,MAX(0,$F142-SUM($I142:W142)))),IF($E142=1,$F142-$I142,$H142)*INDEX(Rates!$C$2:$AP$60,MATCH($B142,Rates!$A$2:$A$60,0),16)))</f>
      </c>
      <c r="Y142" s="2">
        <f>IF($B142="",0,IF($D142=1,IF(17&lt;=$C142,MIN(IF($E142=1,$F142-$I142,$H142)*INDEX(Rates!$C$2:$AP$60,MATCH($B142,Rates!$A$2:$A$60,0),17),Limits!$B$9*Assets!$S142),MIN(Limits!$B$9*Assets!$S142,MAX(0,$F142-SUM($I142:X142)))),IF($E142=1,$F142-$I142,$H142)*INDEX(Rates!$C$2:$AP$60,MATCH($B142,Rates!$A$2:$A$60,0),17)))</f>
      </c>
      <c r="Z142" s="2">
        <f>IF($B142="",0,IF($D142=1,IF(18&lt;=$C142,MIN(IF($E142=1,$F142-$I142,$H142)*INDEX(Rates!$C$2:$AP$60,MATCH($B142,Rates!$A$2:$A$60,0),18),Limits!$B$9*Assets!$S142),MIN(Limits!$B$9*Assets!$S142,MAX(0,$F142-SUM($I142:Y142)))),IF($E142=1,$F142-$I142,$H142)*INDEX(Rates!$C$2:$AP$60,MATCH($B142,Rates!$A$2:$A$60,0),18)))</f>
      </c>
      <c r="AA142" s="2">
        <f>IF($B142="",0,IF($D142=1,IF(19&lt;=$C142,MIN(IF($E142=1,$F142-$I142,$H142)*INDEX(Rates!$C$2:$AP$60,MATCH($B142,Rates!$A$2:$A$60,0),19),Limits!$B$9*Assets!$S142),MIN(Limits!$B$9*Assets!$S142,MAX(0,$F142-SUM($I142:Z142)))),IF($E142=1,$F142-$I142,$H142)*INDEX(Rates!$C$2:$AP$60,MATCH($B142,Rates!$A$2:$A$60,0),19)))</f>
      </c>
      <c r="AB142" s="2">
        <f>IF($B142="",0,IF($D142=1,IF(20&lt;=$C142,MIN(IF($E142=1,$F142-$I142,$H142)*INDEX(Rates!$C$2:$AP$60,MATCH($B142,Rates!$A$2:$A$60,0),20),Limits!$B$9*Assets!$S142),MIN(Limits!$B$9*Assets!$S142,MAX(0,$F142-SUM($I142:AA142)))),IF($E142=1,$F142-$I142,$H142)*INDEX(Rates!$C$2:$AP$60,MATCH($B142,Rates!$A$2:$A$60,0),20)))</f>
      </c>
      <c r="AC142" s="2">
        <f>IF($B142="",0,IF($D142=1,IF(21&lt;=$C142,MIN(IF($E142=1,$F142-$I142,$H142)*INDEX(Rates!$C$2:$AP$60,MATCH($B142,Rates!$A$2:$A$60,0),21),Limits!$B$9*Assets!$S142),MIN(Limits!$B$9*Assets!$S142,MAX(0,$F142-SUM($I142:AB142)))),IF($E142=1,$F142-$I142,$H142)*INDEX(Rates!$C$2:$AP$60,MATCH($B142,Rates!$A$2:$A$60,0),21)))</f>
      </c>
      <c r="AD142" s="2">
        <f>IF($B142="",0,IF($D142=1,IF(22&lt;=$C142,MIN(IF($E142=1,$F142-$I142,$H142)*INDEX(Rates!$C$2:$AP$60,MATCH($B142,Rates!$A$2:$A$60,0),22),Limits!$B$9*Assets!$S142),MIN(Limits!$B$9*Assets!$S142,MAX(0,$F142-SUM($I142:AC142)))),IF($E142=1,$F142-$I142,$H142)*INDEX(Rates!$C$2:$AP$60,MATCH($B142,Rates!$A$2:$A$60,0),22)))</f>
      </c>
      <c r="AE142" s="2">
        <f>IF($B142="",0,IF($D142=1,IF(23&lt;=$C142,MIN(IF($E142=1,$F142-$I142,$H142)*INDEX(Rates!$C$2:$AP$60,MATCH($B142,Rates!$A$2:$A$60,0),23),Limits!$B$9*Assets!$S142),MIN(Limits!$B$9*Assets!$S142,MAX(0,$F142-SUM($I142:AD142)))),IF($E142=1,$F142-$I142,$H142)*INDEX(Rates!$C$2:$AP$60,MATCH($B142,Rates!$A$2:$A$60,0),23)))</f>
      </c>
      <c r="AF142" s="2">
        <f>IF($B142="",0,IF($D142=1,IF(24&lt;=$C142,MIN(IF($E142=1,$F142-$I142,$H142)*INDEX(Rates!$C$2:$AP$60,MATCH($B142,Rates!$A$2:$A$60,0),24),Limits!$B$9*Assets!$S142),MIN(Limits!$B$9*Assets!$S142,MAX(0,$F142-SUM($I142:AE142)))),IF($E142=1,$F142-$I142,$H142)*INDEX(Rates!$C$2:$AP$60,MATCH($B142,Rates!$A$2:$A$60,0),24)))</f>
      </c>
      <c r="AG142" s="2">
        <f>IF($B142="",0,IF($D142=1,IF(25&lt;=$C142,MIN(IF($E142=1,$F142-$I142,$H142)*INDEX(Rates!$C$2:$AP$60,MATCH($B142,Rates!$A$2:$A$60,0),25),Limits!$B$9*Assets!$S142),MIN(Limits!$B$9*Assets!$S142,MAX(0,$F142-SUM($I142:AF142)))),IF($E142=1,$F142-$I142,$H142)*INDEX(Rates!$C$2:$AP$60,MATCH($B142,Rates!$A$2:$A$60,0),25)))</f>
      </c>
      <c r="AH142" s="2">
        <f>IF($B142="",0,IF($D142=1,IF(26&lt;=$C142,MIN(IF($E142=1,$F142-$I142,$H142)*INDEX(Rates!$C$2:$AP$60,MATCH($B142,Rates!$A$2:$A$60,0),26),Limits!$B$9*Assets!$S142),MIN(Limits!$B$9*Assets!$S142,MAX(0,$F142-SUM($I142:AG142)))),IF($E142=1,$F142-$I142,$H142)*INDEX(Rates!$C$2:$AP$60,MATCH($B142,Rates!$A$2:$A$60,0),26)))</f>
      </c>
      <c r="AI142" s="2">
        <f>IF($B142="",0,IF($D142=1,IF(27&lt;=$C142,MIN(IF($E142=1,$F142-$I142,$H142)*INDEX(Rates!$C$2:$AP$60,MATCH($B142,Rates!$A$2:$A$60,0),27),Limits!$B$9*Assets!$S142),MIN(Limits!$B$9*Assets!$S142,MAX(0,$F142-SUM($I142:AH142)))),IF($E142=1,$F142-$I142,$H142)*INDEX(Rates!$C$2:$AP$60,MATCH($B142,Rates!$A$2:$A$60,0),27)))</f>
      </c>
      <c r="AJ142" s="2">
        <f>IF($B142="",0,IF($D142=1,IF(28&lt;=$C142,MIN(IF($E142=1,$F142-$I142,$H142)*INDEX(Rates!$C$2:$AP$60,MATCH($B142,Rates!$A$2:$A$60,0),28),Limits!$B$9*Assets!$S142),MIN(Limits!$B$9*Assets!$S142,MAX(0,$F142-SUM($I142:AI142)))),IF($E142=1,$F142-$I142,$H142)*INDEX(Rates!$C$2:$AP$60,MATCH($B142,Rates!$A$2:$A$60,0),28)))</f>
      </c>
      <c r="AK142" s="2">
        <f>IF($B142="",0,IF($D142=1,IF(29&lt;=$C142,MIN(IF($E142=1,$F142-$I142,$H142)*INDEX(Rates!$C$2:$AP$60,MATCH($B142,Rates!$A$2:$A$60,0),29),Limits!$B$9*Assets!$S142),MIN(Limits!$B$9*Assets!$S142,MAX(0,$F142-SUM($I142:AJ142)))),IF($E142=1,$F142-$I142,$H142)*INDEX(Rates!$C$2:$AP$60,MATCH($B142,Rates!$A$2:$A$60,0),29)))</f>
      </c>
      <c r="AL142" s="2">
        <f>IF($B142="",0,IF($D142=1,IF(30&lt;=$C142,MIN(IF($E142=1,$F142-$I142,$H142)*INDEX(Rates!$C$2:$AP$60,MATCH($B142,Rates!$A$2:$A$60,0),30),Limits!$B$9*Assets!$S142),MIN(Limits!$B$9*Assets!$S142,MAX(0,$F142-SUM($I142:AK142)))),IF($E142=1,$F142-$I142,$H142)*INDEX(Rates!$C$2:$AP$60,MATCH($B142,Rates!$A$2:$A$60,0),30)))</f>
      </c>
      <c r="AM142" s="2">
        <f>IF($B142="",0,IF($D142=1,IF(31&lt;=$C142,MIN(IF($E142=1,$F142-$I142,$H142)*INDEX(Rates!$C$2:$AP$60,MATCH($B142,Rates!$A$2:$A$60,0),31),Limits!$B$9*Assets!$S142),MIN(Limits!$B$9*Assets!$S142,MAX(0,$F142-SUM($I142:AL142)))),IF($E142=1,$F142-$I142,$H142)*INDEX(Rates!$C$2:$AP$60,MATCH($B142,Rates!$A$2:$A$60,0),31)))</f>
      </c>
      <c r="AN142" s="2">
        <f>IF($B142="",0,IF($D142=1,IF(32&lt;=$C142,MIN(IF($E142=1,$F142-$I142,$H142)*INDEX(Rates!$C$2:$AP$60,MATCH($B142,Rates!$A$2:$A$60,0),32),Limits!$B$9*Assets!$S142),MIN(Limits!$B$9*Assets!$S142,MAX(0,$F142-SUM($I142:AM142)))),IF($E142=1,$F142-$I142,$H142)*INDEX(Rates!$C$2:$AP$60,MATCH($B142,Rates!$A$2:$A$60,0),32)))</f>
      </c>
      <c r="AO142" s="2">
        <f>IF($B142="",0,IF($D142=1,IF(33&lt;=$C142,MIN(IF($E142=1,$F142-$I142,$H142)*INDEX(Rates!$C$2:$AP$60,MATCH($B142,Rates!$A$2:$A$60,0),33),Limits!$B$9*Assets!$S142),MIN(Limits!$B$9*Assets!$S142,MAX(0,$F142-SUM($I142:AN142)))),IF($E142=1,$F142-$I142,$H142)*INDEX(Rates!$C$2:$AP$60,MATCH($B142,Rates!$A$2:$A$60,0),33)))</f>
      </c>
      <c r="AP142" s="2">
        <f>IF($B142="",0,IF($D142=1,IF(34&lt;=$C142,MIN(IF($E142=1,$F142-$I142,$H142)*INDEX(Rates!$C$2:$AP$60,MATCH($B142,Rates!$A$2:$A$60,0),34),Limits!$B$9*Assets!$S142),MIN(Limits!$B$9*Assets!$S142,MAX(0,$F142-SUM($I142:AO142)))),IF($E142=1,$F142-$I142,$H142)*INDEX(Rates!$C$2:$AP$60,MATCH($B142,Rates!$A$2:$A$60,0),34)))</f>
      </c>
      <c r="AQ142" s="2">
        <f>IF($B142="",0,IF($D142=1,IF(35&lt;=$C142,MIN(IF($E142=1,$F142-$I142,$H142)*INDEX(Rates!$C$2:$AP$60,MATCH($B142,Rates!$A$2:$A$60,0),35),Limits!$B$9*Assets!$S142),MIN(Limits!$B$9*Assets!$S142,MAX(0,$F142-SUM($I142:AP142)))),IF($E142=1,$F142-$I142,$H142)*INDEX(Rates!$C$2:$AP$60,MATCH($B142,Rates!$A$2:$A$60,0),35)))</f>
      </c>
      <c r="AR142" s="2">
        <f>IF($B142="",0,IF($D142=1,IF(36&lt;=$C142,MIN(IF($E142=1,$F142-$I142,$H142)*INDEX(Rates!$C$2:$AP$60,MATCH($B142,Rates!$A$2:$A$60,0),36),Limits!$B$9*Assets!$S142),MIN(Limits!$B$9*Assets!$S142,MAX(0,$F142-SUM($I142:AQ142)))),IF($E142=1,$F142-$I142,$H142)*INDEX(Rates!$C$2:$AP$60,MATCH($B142,Rates!$A$2:$A$60,0),36)))</f>
      </c>
      <c r="AS142" s="2">
        <f>IF($B142="",0,IF($D142=1,IF(37&lt;=$C142,MIN(IF($E142=1,$F142-$I142,$H142)*INDEX(Rates!$C$2:$AP$60,MATCH($B142,Rates!$A$2:$A$60,0),37),Limits!$B$9*Assets!$S142),MIN(Limits!$B$9*Assets!$S142,MAX(0,$F142-SUM($I142:AR142)))),IF($E142=1,$F142-$I142,$H142)*INDEX(Rates!$C$2:$AP$60,MATCH($B142,Rates!$A$2:$A$60,0),37)))</f>
      </c>
      <c r="AT142" s="2">
        <f>IF($B142="",0,IF($D142=1,IF(38&lt;=$C142,MIN(IF($E142=1,$F142-$I142,$H142)*INDEX(Rates!$C$2:$AP$60,MATCH($B142,Rates!$A$2:$A$60,0),38),Limits!$B$9*Assets!$S142),MIN(Limits!$B$9*Assets!$S142,MAX(0,$F142-SUM($I142:AS142)))),IF($E142=1,$F142-$I142,$H142)*INDEX(Rates!$C$2:$AP$60,MATCH($B142,Rates!$A$2:$A$60,0),38)))</f>
      </c>
      <c r="AU142" s="2">
        <f>IF($B142="",0,IF($D142=1,IF(39&lt;=$C142,MIN(IF($E142=1,$F142-$I142,$H142)*INDEX(Rates!$C$2:$AP$60,MATCH($B142,Rates!$A$2:$A$60,0),39),Limits!$B$9*Assets!$S142),MIN(Limits!$B$9*Assets!$S142,MAX(0,$F142-SUM($I142:AT142)))),IF($E142=1,$F142-$I142,$H142)*INDEX(Rates!$C$2:$AP$60,MATCH($B142,Rates!$A$2:$A$60,0),39)))</f>
      </c>
      <c r="AV142" s="2">
        <f>IF($B142="",0,IF($D142=1,IF(40&lt;=$C142,MIN(IF($E142=1,$F142-$I142,$H142)*INDEX(Rates!$C$2:$AP$60,MATCH($B142,Rates!$A$2:$A$60,0),40),Limits!$B$9*Assets!$S142),MIN(Limits!$B$9*Assets!$S142,MAX(0,$F142-SUM($I142:AU142)))),IF($E142=1,$F142-$I142,$H142)*INDEX(Rates!$C$2:$AP$60,MATCH($B142,Rates!$A$2:$A$60,0),40)))</f>
      </c>
    </row>
    <row r="143" spans="1:48" x14ac:dyDescent="0.25">
      <c r="A143">
        <f>IF(Assets!A143="","",Assets!A143)</f>
      </c>
      <c r="B143">
        <f>Assets!AD143</f>
      </c>
      <c r="C143">
        <f>IF(B143="",0,INDEX(Rates!$B$2:$B$60,MATCH(B143,Rates!$A$2:$A$60,0)))</f>
      </c>
      <c r="D143">
        <f>Assets!X143</f>
      </c>
      <c r="E143">
        <f>IF(AND(D143=1,Assets!J143=1,Assets!K143=0),1,0)</f>
      </c>
      <c r="F143">
        <f>Assets!T143</f>
      </c>
      <c r="G143">
        <f>Assets!AF143+Assets!L143</f>
      </c>
      <c r="H143">
        <f>Assets!M143</f>
      </c>
      <c r="I143" s="2">
        <f>IF($B143="",0,IF($D143=1,IF(1&lt;=$C143,MIN($G143+$H143*INDEX(Rates!$C$2:$AP$60,MATCH($B143,Rates!$A$2:$A$60,0),1),Assets!$Z143),MIN($G143+$H143*INDEX(Rates!$C$2:$AP$60,MATCH($B143,Rates!$A$2:$A$60,0),1),Assets!$Z143)),$G143+$H143*INDEX(Rates!$C$2:$AP$60,MATCH($B143,Rates!$A$2:$A$60,0),1)))</f>
      </c>
      <c r="J143" s="2">
        <f>IF($B143="",0,IF($D143=1,IF(2&lt;=$C143,MIN(IF($E143=1,$F143-$I143,$H143)*INDEX(Rates!$C$2:$AP$60,MATCH($B143,Rates!$A$2:$A$60,0),2),Limits!$B$7*Assets!$S143),MIN(Limits!$B$9*Assets!$S143,MAX(0,$F143-SUM($I143:I143)))),IF($E143=1,$F143-$I143,$H143)*INDEX(Rates!$C$2:$AP$60,MATCH($B143,Rates!$A$2:$A$60,0),2)))</f>
      </c>
      <c r="K143" s="2">
        <f>IF($B143="",0,IF($D143=1,IF(3&lt;=$C143,MIN(IF($E143=1,$F143-$I143,$H143)*INDEX(Rates!$C$2:$AP$60,MATCH($B143,Rates!$A$2:$A$60,0),3),Limits!$B$8*Assets!$S143),MIN(Limits!$B$9*Assets!$S143,MAX(0,$F143-SUM($I143:J143)))),IF($E143=1,$F143-$I143,$H143)*INDEX(Rates!$C$2:$AP$60,MATCH($B143,Rates!$A$2:$A$60,0),3)))</f>
      </c>
      <c r="L143" s="2">
        <f>IF($B143="",0,IF($D143=1,IF(4&lt;=$C143,MIN(IF($E143=1,$F143-$I143,$H143)*INDEX(Rates!$C$2:$AP$60,MATCH($B143,Rates!$A$2:$A$60,0),4),Limits!$B$9*Assets!$S143),MIN(Limits!$B$9*Assets!$S143,MAX(0,$F143-SUM($I143:K143)))),IF($E143=1,$F143-$I143,$H143)*INDEX(Rates!$C$2:$AP$60,MATCH($B143,Rates!$A$2:$A$60,0),4)))</f>
      </c>
      <c r="M143" s="2">
        <f>IF($B143="",0,IF($D143=1,IF(5&lt;=$C143,MIN(IF($E143=1,$F143-$I143,$H143)*INDEX(Rates!$C$2:$AP$60,MATCH($B143,Rates!$A$2:$A$60,0),5),Limits!$B$9*Assets!$S143),MIN(Limits!$B$9*Assets!$S143,MAX(0,$F143-SUM($I143:L143)))),IF($E143=1,$F143-$I143,$H143)*INDEX(Rates!$C$2:$AP$60,MATCH($B143,Rates!$A$2:$A$60,0),5)))</f>
      </c>
      <c r="N143" s="2">
        <f>IF($B143="",0,IF($D143=1,IF(6&lt;=$C143,MIN(IF($E143=1,$F143-$I143,$H143)*INDEX(Rates!$C$2:$AP$60,MATCH($B143,Rates!$A$2:$A$60,0),6),Limits!$B$9*Assets!$S143),MIN(Limits!$B$9*Assets!$S143,MAX(0,$F143-SUM($I143:M143)))),IF($E143=1,$F143-$I143,$H143)*INDEX(Rates!$C$2:$AP$60,MATCH($B143,Rates!$A$2:$A$60,0),6)))</f>
      </c>
      <c r="O143" s="2">
        <f>IF($B143="",0,IF($D143=1,IF(7&lt;=$C143,MIN(IF($E143=1,$F143-$I143,$H143)*INDEX(Rates!$C$2:$AP$60,MATCH($B143,Rates!$A$2:$A$60,0),7),Limits!$B$9*Assets!$S143),MIN(Limits!$B$9*Assets!$S143,MAX(0,$F143-SUM($I143:N143)))),IF($E143=1,$F143-$I143,$H143)*INDEX(Rates!$C$2:$AP$60,MATCH($B143,Rates!$A$2:$A$60,0),7)))</f>
      </c>
      <c r="P143" s="2">
        <f>IF($B143="",0,IF($D143=1,IF(8&lt;=$C143,MIN(IF($E143=1,$F143-$I143,$H143)*INDEX(Rates!$C$2:$AP$60,MATCH($B143,Rates!$A$2:$A$60,0),8),Limits!$B$9*Assets!$S143),MIN(Limits!$B$9*Assets!$S143,MAX(0,$F143-SUM($I143:O143)))),IF($E143=1,$F143-$I143,$H143)*INDEX(Rates!$C$2:$AP$60,MATCH($B143,Rates!$A$2:$A$60,0),8)))</f>
      </c>
      <c r="Q143" s="2">
        <f>IF($B143="",0,IF($D143=1,IF(9&lt;=$C143,MIN(IF($E143=1,$F143-$I143,$H143)*INDEX(Rates!$C$2:$AP$60,MATCH($B143,Rates!$A$2:$A$60,0),9),Limits!$B$9*Assets!$S143),MIN(Limits!$B$9*Assets!$S143,MAX(0,$F143-SUM($I143:P143)))),IF($E143=1,$F143-$I143,$H143)*INDEX(Rates!$C$2:$AP$60,MATCH($B143,Rates!$A$2:$A$60,0),9)))</f>
      </c>
      <c r="R143" s="2">
        <f>IF($B143="",0,IF($D143=1,IF(10&lt;=$C143,MIN(IF($E143=1,$F143-$I143,$H143)*INDEX(Rates!$C$2:$AP$60,MATCH($B143,Rates!$A$2:$A$60,0),10),Limits!$B$9*Assets!$S143),MIN(Limits!$B$9*Assets!$S143,MAX(0,$F143-SUM($I143:Q143)))),IF($E143=1,$F143-$I143,$H143)*INDEX(Rates!$C$2:$AP$60,MATCH($B143,Rates!$A$2:$A$60,0),10)))</f>
      </c>
      <c r="S143" s="2">
        <f>IF($B143="",0,IF($D143=1,IF(11&lt;=$C143,MIN(IF($E143=1,$F143-$I143,$H143)*INDEX(Rates!$C$2:$AP$60,MATCH($B143,Rates!$A$2:$A$60,0),11),Limits!$B$9*Assets!$S143),MIN(Limits!$B$9*Assets!$S143,MAX(0,$F143-SUM($I143:R143)))),IF($E143=1,$F143-$I143,$H143)*INDEX(Rates!$C$2:$AP$60,MATCH($B143,Rates!$A$2:$A$60,0),11)))</f>
      </c>
      <c r="T143" s="2">
        <f>IF($B143="",0,IF($D143=1,IF(12&lt;=$C143,MIN(IF($E143=1,$F143-$I143,$H143)*INDEX(Rates!$C$2:$AP$60,MATCH($B143,Rates!$A$2:$A$60,0),12),Limits!$B$9*Assets!$S143),MIN(Limits!$B$9*Assets!$S143,MAX(0,$F143-SUM($I143:S143)))),IF($E143=1,$F143-$I143,$H143)*INDEX(Rates!$C$2:$AP$60,MATCH($B143,Rates!$A$2:$A$60,0),12)))</f>
      </c>
      <c r="U143" s="2">
        <f>IF($B143="",0,IF($D143=1,IF(13&lt;=$C143,MIN(IF($E143=1,$F143-$I143,$H143)*INDEX(Rates!$C$2:$AP$60,MATCH($B143,Rates!$A$2:$A$60,0),13),Limits!$B$9*Assets!$S143),MIN(Limits!$B$9*Assets!$S143,MAX(0,$F143-SUM($I143:T143)))),IF($E143=1,$F143-$I143,$H143)*INDEX(Rates!$C$2:$AP$60,MATCH($B143,Rates!$A$2:$A$60,0),13)))</f>
      </c>
      <c r="V143" s="2">
        <f>IF($B143="",0,IF($D143=1,IF(14&lt;=$C143,MIN(IF($E143=1,$F143-$I143,$H143)*INDEX(Rates!$C$2:$AP$60,MATCH($B143,Rates!$A$2:$A$60,0),14),Limits!$B$9*Assets!$S143),MIN(Limits!$B$9*Assets!$S143,MAX(0,$F143-SUM($I143:U143)))),IF($E143=1,$F143-$I143,$H143)*INDEX(Rates!$C$2:$AP$60,MATCH($B143,Rates!$A$2:$A$60,0),14)))</f>
      </c>
      <c r="W143" s="2">
        <f>IF($B143="",0,IF($D143=1,IF(15&lt;=$C143,MIN(IF($E143=1,$F143-$I143,$H143)*INDEX(Rates!$C$2:$AP$60,MATCH($B143,Rates!$A$2:$A$60,0),15),Limits!$B$9*Assets!$S143),MIN(Limits!$B$9*Assets!$S143,MAX(0,$F143-SUM($I143:V143)))),IF($E143=1,$F143-$I143,$H143)*INDEX(Rates!$C$2:$AP$60,MATCH($B143,Rates!$A$2:$A$60,0),15)))</f>
      </c>
      <c r="X143" s="2">
        <f>IF($B143="",0,IF($D143=1,IF(16&lt;=$C143,MIN(IF($E143=1,$F143-$I143,$H143)*INDEX(Rates!$C$2:$AP$60,MATCH($B143,Rates!$A$2:$A$60,0),16),Limits!$B$9*Assets!$S143),MIN(Limits!$B$9*Assets!$S143,MAX(0,$F143-SUM($I143:W143)))),IF($E143=1,$F143-$I143,$H143)*INDEX(Rates!$C$2:$AP$60,MATCH($B143,Rates!$A$2:$A$60,0),16)))</f>
      </c>
      <c r="Y143" s="2">
        <f>IF($B143="",0,IF($D143=1,IF(17&lt;=$C143,MIN(IF($E143=1,$F143-$I143,$H143)*INDEX(Rates!$C$2:$AP$60,MATCH($B143,Rates!$A$2:$A$60,0),17),Limits!$B$9*Assets!$S143),MIN(Limits!$B$9*Assets!$S143,MAX(0,$F143-SUM($I143:X143)))),IF($E143=1,$F143-$I143,$H143)*INDEX(Rates!$C$2:$AP$60,MATCH($B143,Rates!$A$2:$A$60,0),17)))</f>
      </c>
      <c r="Z143" s="2">
        <f>IF($B143="",0,IF($D143=1,IF(18&lt;=$C143,MIN(IF($E143=1,$F143-$I143,$H143)*INDEX(Rates!$C$2:$AP$60,MATCH($B143,Rates!$A$2:$A$60,0),18),Limits!$B$9*Assets!$S143),MIN(Limits!$B$9*Assets!$S143,MAX(0,$F143-SUM($I143:Y143)))),IF($E143=1,$F143-$I143,$H143)*INDEX(Rates!$C$2:$AP$60,MATCH($B143,Rates!$A$2:$A$60,0),18)))</f>
      </c>
      <c r="AA143" s="2">
        <f>IF($B143="",0,IF($D143=1,IF(19&lt;=$C143,MIN(IF($E143=1,$F143-$I143,$H143)*INDEX(Rates!$C$2:$AP$60,MATCH($B143,Rates!$A$2:$A$60,0),19),Limits!$B$9*Assets!$S143),MIN(Limits!$B$9*Assets!$S143,MAX(0,$F143-SUM($I143:Z143)))),IF($E143=1,$F143-$I143,$H143)*INDEX(Rates!$C$2:$AP$60,MATCH($B143,Rates!$A$2:$A$60,0),19)))</f>
      </c>
      <c r="AB143" s="2">
        <f>IF($B143="",0,IF($D143=1,IF(20&lt;=$C143,MIN(IF($E143=1,$F143-$I143,$H143)*INDEX(Rates!$C$2:$AP$60,MATCH($B143,Rates!$A$2:$A$60,0),20),Limits!$B$9*Assets!$S143),MIN(Limits!$B$9*Assets!$S143,MAX(0,$F143-SUM($I143:AA143)))),IF($E143=1,$F143-$I143,$H143)*INDEX(Rates!$C$2:$AP$60,MATCH($B143,Rates!$A$2:$A$60,0),20)))</f>
      </c>
      <c r="AC143" s="2">
        <f>IF($B143="",0,IF($D143=1,IF(21&lt;=$C143,MIN(IF($E143=1,$F143-$I143,$H143)*INDEX(Rates!$C$2:$AP$60,MATCH($B143,Rates!$A$2:$A$60,0),21),Limits!$B$9*Assets!$S143),MIN(Limits!$B$9*Assets!$S143,MAX(0,$F143-SUM($I143:AB143)))),IF($E143=1,$F143-$I143,$H143)*INDEX(Rates!$C$2:$AP$60,MATCH($B143,Rates!$A$2:$A$60,0),21)))</f>
      </c>
      <c r="AD143" s="2">
        <f>IF($B143="",0,IF($D143=1,IF(22&lt;=$C143,MIN(IF($E143=1,$F143-$I143,$H143)*INDEX(Rates!$C$2:$AP$60,MATCH($B143,Rates!$A$2:$A$60,0),22),Limits!$B$9*Assets!$S143),MIN(Limits!$B$9*Assets!$S143,MAX(0,$F143-SUM($I143:AC143)))),IF($E143=1,$F143-$I143,$H143)*INDEX(Rates!$C$2:$AP$60,MATCH($B143,Rates!$A$2:$A$60,0),22)))</f>
      </c>
      <c r="AE143" s="2">
        <f>IF($B143="",0,IF($D143=1,IF(23&lt;=$C143,MIN(IF($E143=1,$F143-$I143,$H143)*INDEX(Rates!$C$2:$AP$60,MATCH($B143,Rates!$A$2:$A$60,0),23),Limits!$B$9*Assets!$S143),MIN(Limits!$B$9*Assets!$S143,MAX(0,$F143-SUM($I143:AD143)))),IF($E143=1,$F143-$I143,$H143)*INDEX(Rates!$C$2:$AP$60,MATCH($B143,Rates!$A$2:$A$60,0),23)))</f>
      </c>
      <c r="AF143" s="2">
        <f>IF($B143="",0,IF($D143=1,IF(24&lt;=$C143,MIN(IF($E143=1,$F143-$I143,$H143)*INDEX(Rates!$C$2:$AP$60,MATCH($B143,Rates!$A$2:$A$60,0),24),Limits!$B$9*Assets!$S143),MIN(Limits!$B$9*Assets!$S143,MAX(0,$F143-SUM($I143:AE143)))),IF($E143=1,$F143-$I143,$H143)*INDEX(Rates!$C$2:$AP$60,MATCH($B143,Rates!$A$2:$A$60,0),24)))</f>
      </c>
      <c r="AG143" s="2">
        <f>IF($B143="",0,IF($D143=1,IF(25&lt;=$C143,MIN(IF($E143=1,$F143-$I143,$H143)*INDEX(Rates!$C$2:$AP$60,MATCH($B143,Rates!$A$2:$A$60,0),25),Limits!$B$9*Assets!$S143),MIN(Limits!$B$9*Assets!$S143,MAX(0,$F143-SUM($I143:AF143)))),IF($E143=1,$F143-$I143,$H143)*INDEX(Rates!$C$2:$AP$60,MATCH($B143,Rates!$A$2:$A$60,0),25)))</f>
      </c>
      <c r="AH143" s="2">
        <f>IF($B143="",0,IF($D143=1,IF(26&lt;=$C143,MIN(IF($E143=1,$F143-$I143,$H143)*INDEX(Rates!$C$2:$AP$60,MATCH($B143,Rates!$A$2:$A$60,0),26),Limits!$B$9*Assets!$S143),MIN(Limits!$B$9*Assets!$S143,MAX(0,$F143-SUM($I143:AG143)))),IF($E143=1,$F143-$I143,$H143)*INDEX(Rates!$C$2:$AP$60,MATCH($B143,Rates!$A$2:$A$60,0),26)))</f>
      </c>
      <c r="AI143" s="2">
        <f>IF($B143="",0,IF($D143=1,IF(27&lt;=$C143,MIN(IF($E143=1,$F143-$I143,$H143)*INDEX(Rates!$C$2:$AP$60,MATCH($B143,Rates!$A$2:$A$60,0),27),Limits!$B$9*Assets!$S143),MIN(Limits!$B$9*Assets!$S143,MAX(0,$F143-SUM($I143:AH143)))),IF($E143=1,$F143-$I143,$H143)*INDEX(Rates!$C$2:$AP$60,MATCH($B143,Rates!$A$2:$A$60,0),27)))</f>
      </c>
      <c r="AJ143" s="2">
        <f>IF($B143="",0,IF($D143=1,IF(28&lt;=$C143,MIN(IF($E143=1,$F143-$I143,$H143)*INDEX(Rates!$C$2:$AP$60,MATCH($B143,Rates!$A$2:$A$60,0),28),Limits!$B$9*Assets!$S143),MIN(Limits!$B$9*Assets!$S143,MAX(0,$F143-SUM($I143:AI143)))),IF($E143=1,$F143-$I143,$H143)*INDEX(Rates!$C$2:$AP$60,MATCH($B143,Rates!$A$2:$A$60,0),28)))</f>
      </c>
      <c r="AK143" s="2">
        <f>IF($B143="",0,IF($D143=1,IF(29&lt;=$C143,MIN(IF($E143=1,$F143-$I143,$H143)*INDEX(Rates!$C$2:$AP$60,MATCH($B143,Rates!$A$2:$A$60,0),29),Limits!$B$9*Assets!$S143),MIN(Limits!$B$9*Assets!$S143,MAX(0,$F143-SUM($I143:AJ143)))),IF($E143=1,$F143-$I143,$H143)*INDEX(Rates!$C$2:$AP$60,MATCH($B143,Rates!$A$2:$A$60,0),29)))</f>
      </c>
      <c r="AL143" s="2">
        <f>IF($B143="",0,IF($D143=1,IF(30&lt;=$C143,MIN(IF($E143=1,$F143-$I143,$H143)*INDEX(Rates!$C$2:$AP$60,MATCH($B143,Rates!$A$2:$A$60,0),30),Limits!$B$9*Assets!$S143),MIN(Limits!$B$9*Assets!$S143,MAX(0,$F143-SUM($I143:AK143)))),IF($E143=1,$F143-$I143,$H143)*INDEX(Rates!$C$2:$AP$60,MATCH($B143,Rates!$A$2:$A$60,0),30)))</f>
      </c>
      <c r="AM143" s="2">
        <f>IF($B143="",0,IF($D143=1,IF(31&lt;=$C143,MIN(IF($E143=1,$F143-$I143,$H143)*INDEX(Rates!$C$2:$AP$60,MATCH($B143,Rates!$A$2:$A$60,0),31),Limits!$B$9*Assets!$S143),MIN(Limits!$B$9*Assets!$S143,MAX(0,$F143-SUM($I143:AL143)))),IF($E143=1,$F143-$I143,$H143)*INDEX(Rates!$C$2:$AP$60,MATCH($B143,Rates!$A$2:$A$60,0),31)))</f>
      </c>
      <c r="AN143" s="2">
        <f>IF($B143="",0,IF($D143=1,IF(32&lt;=$C143,MIN(IF($E143=1,$F143-$I143,$H143)*INDEX(Rates!$C$2:$AP$60,MATCH($B143,Rates!$A$2:$A$60,0),32),Limits!$B$9*Assets!$S143),MIN(Limits!$B$9*Assets!$S143,MAX(0,$F143-SUM($I143:AM143)))),IF($E143=1,$F143-$I143,$H143)*INDEX(Rates!$C$2:$AP$60,MATCH($B143,Rates!$A$2:$A$60,0),32)))</f>
      </c>
      <c r="AO143" s="2">
        <f>IF($B143="",0,IF($D143=1,IF(33&lt;=$C143,MIN(IF($E143=1,$F143-$I143,$H143)*INDEX(Rates!$C$2:$AP$60,MATCH($B143,Rates!$A$2:$A$60,0),33),Limits!$B$9*Assets!$S143),MIN(Limits!$B$9*Assets!$S143,MAX(0,$F143-SUM($I143:AN143)))),IF($E143=1,$F143-$I143,$H143)*INDEX(Rates!$C$2:$AP$60,MATCH($B143,Rates!$A$2:$A$60,0),33)))</f>
      </c>
      <c r="AP143" s="2">
        <f>IF($B143="",0,IF($D143=1,IF(34&lt;=$C143,MIN(IF($E143=1,$F143-$I143,$H143)*INDEX(Rates!$C$2:$AP$60,MATCH($B143,Rates!$A$2:$A$60,0),34),Limits!$B$9*Assets!$S143),MIN(Limits!$B$9*Assets!$S143,MAX(0,$F143-SUM($I143:AO143)))),IF($E143=1,$F143-$I143,$H143)*INDEX(Rates!$C$2:$AP$60,MATCH($B143,Rates!$A$2:$A$60,0),34)))</f>
      </c>
      <c r="AQ143" s="2">
        <f>IF($B143="",0,IF($D143=1,IF(35&lt;=$C143,MIN(IF($E143=1,$F143-$I143,$H143)*INDEX(Rates!$C$2:$AP$60,MATCH($B143,Rates!$A$2:$A$60,0),35),Limits!$B$9*Assets!$S143),MIN(Limits!$B$9*Assets!$S143,MAX(0,$F143-SUM($I143:AP143)))),IF($E143=1,$F143-$I143,$H143)*INDEX(Rates!$C$2:$AP$60,MATCH($B143,Rates!$A$2:$A$60,0),35)))</f>
      </c>
      <c r="AR143" s="2">
        <f>IF($B143="",0,IF($D143=1,IF(36&lt;=$C143,MIN(IF($E143=1,$F143-$I143,$H143)*INDEX(Rates!$C$2:$AP$60,MATCH($B143,Rates!$A$2:$A$60,0),36),Limits!$B$9*Assets!$S143),MIN(Limits!$B$9*Assets!$S143,MAX(0,$F143-SUM($I143:AQ143)))),IF($E143=1,$F143-$I143,$H143)*INDEX(Rates!$C$2:$AP$60,MATCH($B143,Rates!$A$2:$A$60,0),36)))</f>
      </c>
      <c r="AS143" s="2">
        <f>IF($B143="",0,IF($D143=1,IF(37&lt;=$C143,MIN(IF($E143=1,$F143-$I143,$H143)*INDEX(Rates!$C$2:$AP$60,MATCH($B143,Rates!$A$2:$A$60,0),37),Limits!$B$9*Assets!$S143),MIN(Limits!$B$9*Assets!$S143,MAX(0,$F143-SUM($I143:AR143)))),IF($E143=1,$F143-$I143,$H143)*INDEX(Rates!$C$2:$AP$60,MATCH($B143,Rates!$A$2:$A$60,0),37)))</f>
      </c>
      <c r="AT143" s="2">
        <f>IF($B143="",0,IF($D143=1,IF(38&lt;=$C143,MIN(IF($E143=1,$F143-$I143,$H143)*INDEX(Rates!$C$2:$AP$60,MATCH($B143,Rates!$A$2:$A$60,0),38),Limits!$B$9*Assets!$S143),MIN(Limits!$B$9*Assets!$S143,MAX(0,$F143-SUM($I143:AS143)))),IF($E143=1,$F143-$I143,$H143)*INDEX(Rates!$C$2:$AP$60,MATCH($B143,Rates!$A$2:$A$60,0),38)))</f>
      </c>
      <c r="AU143" s="2">
        <f>IF($B143="",0,IF($D143=1,IF(39&lt;=$C143,MIN(IF($E143=1,$F143-$I143,$H143)*INDEX(Rates!$C$2:$AP$60,MATCH($B143,Rates!$A$2:$A$60,0),39),Limits!$B$9*Assets!$S143),MIN(Limits!$B$9*Assets!$S143,MAX(0,$F143-SUM($I143:AT143)))),IF($E143=1,$F143-$I143,$H143)*INDEX(Rates!$C$2:$AP$60,MATCH($B143,Rates!$A$2:$A$60,0),39)))</f>
      </c>
      <c r="AV143" s="2">
        <f>IF($B143="",0,IF($D143=1,IF(40&lt;=$C143,MIN(IF($E143=1,$F143-$I143,$H143)*INDEX(Rates!$C$2:$AP$60,MATCH($B143,Rates!$A$2:$A$60,0),40),Limits!$B$9*Assets!$S143),MIN(Limits!$B$9*Assets!$S143,MAX(0,$F143-SUM($I143:AU143)))),IF($E143=1,$F143-$I143,$H143)*INDEX(Rates!$C$2:$AP$60,MATCH($B143,Rates!$A$2:$A$60,0),40)))</f>
      </c>
    </row>
    <row r="144" spans="1:48" x14ac:dyDescent="0.25">
      <c r="A144">
        <f>IF(Assets!A144="","",Assets!A144)</f>
      </c>
      <c r="B144">
        <f>Assets!AD144</f>
      </c>
      <c r="C144">
        <f>IF(B144="",0,INDEX(Rates!$B$2:$B$60,MATCH(B144,Rates!$A$2:$A$60,0)))</f>
      </c>
      <c r="D144">
        <f>Assets!X144</f>
      </c>
      <c r="E144">
        <f>IF(AND(D144=1,Assets!J144=1,Assets!K144=0),1,0)</f>
      </c>
      <c r="F144">
        <f>Assets!T144</f>
      </c>
      <c r="G144">
        <f>Assets!AF144+Assets!L144</f>
      </c>
      <c r="H144">
        <f>Assets!M144</f>
      </c>
      <c r="I144" s="2">
        <f>IF($B144="",0,IF($D144=1,IF(1&lt;=$C144,MIN($G144+$H144*INDEX(Rates!$C$2:$AP$60,MATCH($B144,Rates!$A$2:$A$60,0),1),Assets!$Z144),MIN($G144+$H144*INDEX(Rates!$C$2:$AP$60,MATCH($B144,Rates!$A$2:$A$60,0),1),Assets!$Z144)),$G144+$H144*INDEX(Rates!$C$2:$AP$60,MATCH($B144,Rates!$A$2:$A$60,0),1)))</f>
      </c>
      <c r="J144" s="2">
        <f>IF($B144="",0,IF($D144=1,IF(2&lt;=$C144,MIN(IF($E144=1,$F144-$I144,$H144)*INDEX(Rates!$C$2:$AP$60,MATCH($B144,Rates!$A$2:$A$60,0),2),Limits!$B$7*Assets!$S144),MIN(Limits!$B$9*Assets!$S144,MAX(0,$F144-SUM($I144:I144)))),IF($E144=1,$F144-$I144,$H144)*INDEX(Rates!$C$2:$AP$60,MATCH($B144,Rates!$A$2:$A$60,0),2)))</f>
      </c>
      <c r="K144" s="2">
        <f>IF($B144="",0,IF($D144=1,IF(3&lt;=$C144,MIN(IF($E144=1,$F144-$I144,$H144)*INDEX(Rates!$C$2:$AP$60,MATCH($B144,Rates!$A$2:$A$60,0),3),Limits!$B$8*Assets!$S144),MIN(Limits!$B$9*Assets!$S144,MAX(0,$F144-SUM($I144:J144)))),IF($E144=1,$F144-$I144,$H144)*INDEX(Rates!$C$2:$AP$60,MATCH($B144,Rates!$A$2:$A$60,0),3)))</f>
      </c>
      <c r="L144" s="2">
        <f>IF($B144="",0,IF($D144=1,IF(4&lt;=$C144,MIN(IF($E144=1,$F144-$I144,$H144)*INDEX(Rates!$C$2:$AP$60,MATCH($B144,Rates!$A$2:$A$60,0),4),Limits!$B$9*Assets!$S144),MIN(Limits!$B$9*Assets!$S144,MAX(0,$F144-SUM($I144:K144)))),IF($E144=1,$F144-$I144,$H144)*INDEX(Rates!$C$2:$AP$60,MATCH($B144,Rates!$A$2:$A$60,0),4)))</f>
      </c>
      <c r="M144" s="2">
        <f>IF($B144="",0,IF($D144=1,IF(5&lt;=$C144,MIN(IF($E144=1,$F144-$I144,$H144)*INDEX(Rates!$C$2:$AP$60,MATCH($B144,Rates!$A$2:$A$60,0),5),Limits!$B$9*Assets!$S144),MIN(Limits!$B$9*Assets!$S144,MAX(0,$F144-SUM($I144:L144)))),IF($E144=1,$F144-$I144,$H144)*INDEX(Rates!$C$2:$AP$60,MATCH($B144,Rates!$A$2:$A$60,0),5)))</f>
      </c>
      <c r="N144" s="2">
        <f>IF($B144="",0,IF($D144=1,IF(6&lt;=$C144,MIN(IF($E144=1,$F144-$I144,$H144)*INDEX(Rates!$C$2:$AP$60,MATCH($B144,Rates!$A$2:$A$60,0),6),Limits!$B$9*Assets!$S144),MIN(Limits!$B$9*Assets!$S144,MAX(0,$F144-SUM($I144:M144)))),IF($E144=1,$F144-$I144,$H144)*INDEX(Rates!$C$2:$AP$60,MATCH($B144,Rates!$A$2:$A$60,0),6)))</f>
      </c>
      <c r="O144" s="2">
        <f>IF($B144="",0,IF($D144=1,IF(7&lt;=$C144,MIN(IF($E144=1,$F144-$I144,$H144)*INDEX(Rates!$C$2:$AP$60,MATCH($B144,Rates!$A$2:$A$60,0),7),Limits!$B$9*Assets!$S144),MIN(Limits!$B$9*Assets!$S144,MAX(0,$F144-SUM($I144:N144)))),IF($E144=1,$F144-$I144,$H144)*INDEX(Rates!$C$2:$AP$60,MATCH($B144,Rates!$A$2:$A$60,0),7)))</f>
      </c>
      <c r="P144" s="2">
        <f>IF($B144="",0,IF($D144=1,IF(8&lt;=$C144,MIN(IF($E144=1,$F144-$I144,$H144)*INDEX(Rates!$C$2:$AP$60,MATCH($B144,Rates!$A$2:$A$60,0),8),Limits!$B$9*Assets!$S144),MIN(Limits!$B$9*Assets!$S144,MAX(0,$F144-SUM($I144:O144)))),IF($E144=1,$F144-$I144,$H144)*INDEX(Rates!$C$2:$AP$60,MATCH($B144,Rates!$A$2:$A$60,0),8)))</f>
      </c>
      <c r="Q144" s="2">
        <f>IF($B144="",0,IF($D144=1,IF(9&lt;=$C144,MIN(IF($E144=1,$F144-$I144,$H144)*INDEX(Rates!$C$2:$AP$60,MATCH($B144,Rates!$A$2:$A$60,0),9),Limits!$B$9*Assets!$S144),MIN(Limits!$B$9*Assets!$S144,MAX(0,$F144-SUM($I144:P144)))),IF($E144=1,$F144-$I144,$H144)*INDEX(Rates!$C$2:$AP$60,MATCH($B144,Rates!$A$2:$A$60,0),9)))</f>
      </c>
      <c r="R144" s="2">
        <f>IF($B144="",0,IF($D144=1,IF(10&lt;=$C144,MIN(IF($E144=1,$F144-$I144,$H144)*INDEX(Rates!$C$2:$AP$60,MATCH($B144,Rates!$A$2:$A$60,0),10),Limits!$B$9*Assets!$S144),MIN(Limits!$B$9*Assets!$S144,MAX(0,$F144-SUM($I144:Q144)))),IF($E144=1,$F144-$I144,$H144)*INDEX(Rates!$C$2:$AP$60,MATCH($B144,Rates!$A$2:$A$60,0),10)))</f>
      </c>
      <c r="S144" s="2">
        <f>IF($B144="",0,IF($D144=1,IF(11&lt;=$C144,MIN(IF($E144=1,$F144-$I144,$H144)*INDEX(Rates!$C$2:$AP$60,MATCH($B144,Rates!$A$2:$A$60,0),11),Limits!$B$9*Assets!$S144),MIN(Limits!$B$9*Assets!$S144,MAX(0,$F144-SUM($I144:R144)))),IF($E144=1,$F144-$I144,$H144)*INDEX(Rates!$C$2:$AP$60,MATCH($B144,Rates!$A$2:$A$60,0),11)))</f>
      </c>
      <c r="T144" s="2">
        <f>IF($B144="",0,IF($D144=1,IF(12&lt;=$C144,MIN(IF($E144=1,$F144-$I144,$H144)*INDEX(Rates!$C$2:$AP$60,MATCH($B144,Rates!$A$2:$A$60,0),12),Limits!$B$9*Assets!$S144),MIN(Limits!$B$9*Assets!$S144,MAX(0,$F144-SUM($I144:S144)))),IF($E144=1,$F144-$I144,$H144)*INDEX(Rates!$C$2:$AP$60,MATCH($B144,Rates!$A$2:$A$60,0),12)))</f>
      </c>
      <c r="U144" s="2">
        <f>IF($B144="",0,IF($D144=1,IF(13&lt;=$C144,MIN(IF($E144=1,$F144-$I144,$H144)*INDEX(Rates!$C$2:$AP$60,MATCH($B144,Rates!$A$2:$A$60,0),13),Limits!$B$9*Assets!$S144),MIN(Limits!$B$9*Assets!$S144,MAX(0,$F144-SUM($I144:T144)))),IF($E144=1,$F144-$I144,$H144)*INDEX(Rates!$C$2:$AP$60,MATCH($B144,Rates!$A$2:$A$60,0),13)))</f>
      </c>
      <c r="V144" s="2">
        <f>IF($B144="",0,IF($D144=1,IF(14&lt;=$C144,MIN(IF($E144=1,$F144-$I144,$H144)*INDEX(Rates!$C$2:$AP$60,MATCH($B144,Rates!$A$2:$A$60,0),14),Limits!$B$9*Assets!$S144),MIN(Limits!$B$9*Assets!$S144,MAX(0,$F144-SUM($I144:U144)))),IF($E144=1,$F144-$I144,$H144)*INDEX(Rates!$C$2:$AP$60,MATCH($B144,Rates!$A$2:$A$60,0),14)))</f>
      </c>
      <c r="W144" s="2">
        <f>IF($B144="",0,IF($D144=1,IF(15&lt;=$C144,MIN(IF($E144=1,$F144-$I144,$H144)*INDEX(Rates!$C$2:$AP$60,MATCH($B144,Rates!$A$2:$A$60,0),15),Limits!$B$9*Assets!$S144),MIN(Limits!$B$9*Assets!$S144,MAX(0,$F144-SUM($I144:V144)))),IF($E144=1,$F144-$I144,$H144)*INDEX(Rates!$C$2:$AP$60,MATCH($B144,Rates!$A$2:$A$60,0),15)))</f>
      </c>
      <c r="X144" s="2">
        <f>IF($B144="",0,IF($D144=1,IF(16&lt;=$C144,MIN(IF($E144=1,$F144-$I144,$H144)*INDEX(Rates!$C$2:$AP$60,MATCH($B144,Rates!$A$2:$A$60,0),16),Limits!$B$9*Assets!$S144),MIN(Limits!$B$9*Assets!$S144,MAX(0,$F144-SUM($I144:W144)))),IF($E144=1,$F144-$I144,$H144)*INDEX(Rates!$C$2:$AP$60,MATCH($B144,Rates!$A$2:$A$60,0),16)))</f>
      </c>
      <c r="Y144" s="2">
        <f>IF($B144="",0,IF($D144=1,IF(17&lt;=$C144,MIN(IF($E144=1,$F144-$I144,$H144)*INDEX(Rates!$C$2:$AP$60,MATCH($B144,Rates!$A$2:$A$60,0),17),Limits!$B$9*Assets!$S144),MIN(Limits!$B$9*Assets!$S144,MAX(0,$F144-SUM($I144:X144)))),IF($E144=1,$F144-$I144,$H144)*INDEX(Rates!$C$2:$AP$60,MATCH($B144,Rates!$A$2:$A$60,0),17)))</f>
      </c>
      <c r="Z144" s="2">
        <f>IF($B144="",0,IF($D144=1,IF(18&lt;=$C144,MIN(IF($E144=1,$F144-$I144,$H144)*INDEX(Rates!$C$2:$AP$60,MATCH($B144,Rates!$A$2:$A$60,0),18),Limits!$B$9*Assets!$S144),MIN(Limits!$B$9*Assets!$S144,MAX(0,$F144-SUM($I144:Y144)))),IF($E144=1,$F144-$I144,$H144)*INDEX(Rates!$C$2:$AP$60,MATCH($B144,Rates!$A$2:$A$60,0),18)))</f>
      </c>
      <c r="AA144" s="2">
        <f>IF($B144="",0,IF($D144=1,IF(19&lt;=$C144,MIN(IF($E144=1,$F144-$I144,$H144)*INDEX(Rates!$C$2:$AP$60,MATCH($B144,Rates!$A$2:$A$60,0),19),Limits!$B$9*Assets!$S144),MIN(Limits!$B$9*Assets!$S144,MAX(0,$F144-SUM($I144:Z144)))),IF($E144=1,$F144-$I144,$H144)*INDEX(Rates!$C$2:$AP$60,MATCH($B144,Rates!$A$2:$A$60,0),19)))</f>
      </c>
      <c r="AB144" s="2">
        <f>IF($B144="",0,IF($D144=1,IF(20&lt;=$C144,MIN(IF($E144=1,$F144-$I144,$H144)*INDEX(Rates!$C$2:$AP$60,MATCH($B144,Rates!$A$2:$A$60,0),20),Limits!$B$9*Assets!$S144),MIN(Limits!$B$9*Assets!$S144,MAX(0,$F144-SUM($I144:AA144)))),IF($E144=1,$F144-$I144,$H144)*INDEX(Rates!$C$2:$AP$60,MATCH($B144,Rates!$A$2:$A$60,0),20)))</f>
      </c>
      <c r="AC144" s="2">
        <f>IF($B144="",0,IF($D144=1,IF(21&lt;=$C144,MIN(IF($E144=1,$F144-$I144,$H144)*INDEX(Rates!$C$2:$AP$60,MATCH($B144,Rates!$A$2:$A$60,0),21),Limits!$B$9*Assets!$S144),MIN(Limits!$B$9*Assets!$S144,MAX(0,$F144-SUM($I144:AB144)))),IF($E144=1,$F144-$I144,$H144)*INDEX(Rates!$C$2:$AP$60,MATCH($B144,Rates!$A$2:$A$60,0),21)))</f>
      </c>
      <c r="AD144" s="2">
        <f>IF($B144="",0,IF($D144=1,IF(22&lt;=$C144,MIN(IF($E144=1,$F144-$I144,$H144)*INDEX(Rates!$C$2:$AP$60,MATCH($B144,Rates!$A$2:$A$60,0),22),Limits!$B$9*Assets!$S144),MIN(Limits!$B$9*Assets!$S144,MAX(0,$F144-SUM($I144:AC144)))),IF($E144=1,$F144-$I144,$H144)*INDEX(Rates!$C$2:$AP$60,MATCH($B144,Rates!$A$2:$A$60,0),22)))</f>
      </c>
      <c r="AE144" s="2">
        <f>IF($B144="",0,IF($D144=1,IF(23&lt;=$C144,MIN(IF($E144=1,$F144-$I144,$H144)*INDEX(Rates!$C$2:$AP$60,MATCH($B144,Rates!$A$2:$A$60,0),23),Limits!$B$9*Assets!$S144),MIN(Limits!$B$9*Assets!$S144,MAX(0,$F144-SUM($I144:AD144)))),IF($E144=1,$F144-$I144,$H144)*INDEX(Rates!$C$2:$AP$60,MATCH($B144,Rates!$A$2:$A$60,0),23)))</f>
      </c>
      <c r="AF144" s="2">
        <f>IF($B144="",0,IF($D144=1,IF(24&lt;=$C144,MIN(IF($E144=1,$F144-$I144,$H144)*INDEX(Rates!$C$2:$AP$60,MATCH($B144,Rates!$A$2:$A$60,0),24),Limits!$B$9*Assets!$S144),MIN(Limits!$B$9*Assets!$S144,MAX(0,$F144-SUM($I144:AE144)))),IF($E144=1,$F144-$I144,$H144)*INDEX(Rates!$C$2:$AP$60,MATCH($B144,Rates!$A$2:$A$60,0),24)))</f>
      </c>
      <c r="AG144" s="2">
        <f>IF($B144="",0,IF($D144=1,IF(25&lt;=$C144,MIN(IF($E144=1,$F144-$I144,$H144)*INDEX(Rates!$C$2:$AP$60,MATCH($B144,Rates!$A$2:$A$60,0),25),Limits!$B$9*Assets!$S144),MIN(Limits!$B$9*Assets!$S144,MAX(0,$F144-SUM($I144:AF144)))),IF($E144=1,$F144-$I144,$H144)*INDEX(Rates!$C$2:$AP$60,MATCH($B144,Rates!$A$2:$A$60,0),25)))</f>
      </c>
      <c r="AH144" s="2">
        <f>IF($B144="",0,IF($D144=1,IF(26&lt;=$C144,MIN(IF($E144=1,$F144-$I144,$H144)*INDEX(Rates!$C$2:$AP$60,MATCH($B144,Rates!$A$2:$A$60,0),26),Limits!$B$9*Assets!$S144),MIN(Limits!$B$9*Assets!$S144,MAX(0,$F144-SUM($I144:AG144)))),IF($E144=1,$F144-$I144,$H144)*INDEX(Rates!$C$2:$AP$60,MATCH($B144,Rates!$A$2:$A$60,0),26)))</f>
      </c>
      <c r="AI144" s="2">
        <f>IF($B144="",0,IF($D144=1,IF(27&lt;=$C144,MIN(IF($E144=1,$F144-$I144,$H144)*INDEX(Rates!$C$2:$AP$60,MATCH($B144,Rates!$A$2:$A$60,0),27),Limits!$B$9*Assets!$S144),MIN(Limits!$B$9*Assets!$S144,MAX(0,$F144-SUM($I144:AH144)))),IF($E144=1,$F144-$I144,$H144)*INDEX(Rates!$C$2:$AP$60,MATCH($B144,Rates!$A$2:$A$60,0),27)))</f>
      </c>
      <c r="AJ144" s="2">
        <f>IF($B144="",0,IF($D144=1,IF(28&lt;=$C144,MIN(IF($E144=1,$F144-$I144,$H144)*INDEX(Rates!$C$2:$AP$60,MATCH($B144,Rates!$A$2:$A$60,0),28),Limits!$B$9*Assets!$S144),MIN(Limits!$B$9*Assets!$S144,MAX(0,$F144-SUM($I144:AI144)))),IF($E144=1,$F144-$I144,$H144)*INDEX(Rates!$C$2:$AP$60,MATCH($B144,Rates!$A$2:$A$60,0),28)))</f>
      </c>
      <c r="AK144" s="2">
        <f>IF($B144="",0,IF($D144=1,IF(29&lt;=$C144,MIN(IF($E144=1,$F144-$I144,$H144)*INDEX(Rates!$C$2:$AP$60,MATCH($B144,Rates!$A$2:$A$60,0),29),Limits!$B$9*Assets!$S144),MIN(Limits!$B$9*Assets!$S144,MAX(0,$F144-SUM($I144:AJ144)))),IF($E144=1,$F144-$I144,$H144)*INDEX(Rates!$C$2:$AP$60,MATCH($B144,Rates!$A$2:$A$60,0),29)))</f>
      </c>
      <c r="AL144" s="2">
        <f>IF($B144="",0,IF($D144=1,IF(30&lt;=$C144,MIN(IF($E144=1,$F144-$I144,$H144)*INDEX(Rates!$C$2:$AP$60,MATCH($B144,Rates!$A$2:$A$60,0),30),Limits!$B$9*Assets!$S144),MIN(Limits!$B$9*Assets!$S144,MAX(0,$F144-SUM($I144:AK144)))),IF($E144=1,$F144-$I144,$H144)*INDEX(Rates!$C$2:$AP$60,MATCH($B144,Rates!$A$2:$A$60,0),30)))</f>
      </c>
      <c r="AM144" s="2">
        <f>IF($B144="",0,IF($D144=1,IF(31&lt;=$C144,MIN(IF($E144=1,$F144-$I144,$H144)*INDEX(Rates!$C$2:$AP$60,MATCH($B144,Rates!$A$2:$A$60,0),31),Limits!$B$9*Assets!$S144),MIN(Limits!$B$9*Assets!$S144,MAX(0,$F144-SUM($I144:AL144)))),IF($E144=1,$F144-$I144,$H144)*INDEX(Rates!$C$2:$AP$60,MATCH($B144,Rates!$A$2:$A$60,0),31)))</f>
      </c>
      <c r="AN144" s="2">
        <f>IF($B144="",0,IF($D144=1,IF(32&lt;=$C144,MIN(IF($E144=1,$F144-$I144,$H144)*INDEX(Rates!$C$2:$AP$60,MATCH($B144,Rates!$A$2:$A$60,0),32),Limits!$B$9*Assets!$S144),MIN(Limits!$B$9*Assets!$S144,MAX(0,$F144-SUM($I144:AM144)))),IF($E144=1,$F144-$I144,$H144)*INDEX(Rates!$C$2:$AP$60,MATCH($B144,Rates!$A$2:$A$60,0),32)))</f>
      </c>
      <c r="AO144" s="2">
        <f>IF($B144="",0,IF($D144=1,IF(33&lt;=$C144,MIN(IF($E144=1,$F144-$I144,$H144)*INDEX(Rates!$C$2:$AP$60,MATCH($B144,Rates!$A$2:$A$60,0),33),Limits!$B$9*Assets!$S144),MIN(Limits!$B$9*Assets!$S144,MAX(0,$F144-SUM($I144:AN144)))),IF($E144=1,$F144-$I144,$H144)*INDEX(Rates!$C$2:$AP$60,MATCH($B144,Rates!$A$2:$A$60,0),33)))</f>
      </c>
      <c r="AP144" s="2">
        <f>IF($B144="",0,IF($D144=1,IF(34&lt;=$C144,MIN(IF($E144=1,$F144-$I144,$H144)*INDEX(Rates!$C$2:$AP$60,MATCH($B144,Rates!$A$2:$A$60,0),34),Limits!$B$9*Assets!$S144),MIN(Limits!$B$9*Assets!$S144,MAX(0,$F144-SUM($I144:AO144)))),IF($E144=1,$F144-$I144,$H144)*INDEX(Rates!$C$2:$AP$60,MATCH($B144,Rates!$A$2:$A$60,0),34)))</f>
      </c>
      <c r="AQ144" s="2">
        <f>IF($B144="",0,IF($D144=1,IF(35&lt;=$C144,MIN(IF($E144=1,$F144-$I144,$H144)*INDEX(Rates!$C$2:$AP$60,MATCH($B144,Rates!$A$2:$A$60,0),35),Limits!$B$9*Assets!$S144),MIN(Limits!$B$9*Assets!$S144,MAX(0,$F144-SUM($I144:AP144)))),IF($E144=1,$F144-$I144,$H144)*INDEX(Rates!$C$2:$AP$60,MATCH($B144,Rates!$A$2:$A$60,0),35)))</f>
      </c>
      <c r="AR144" s="2">
        <f>IF($B144="",0,IF($D144=1,IF(36&lt;=$C144,MIN(IF($E144=1,$F144-$I144,$H144)*INDEX(Rates!$C$2:$AP$60,MATCH($B144,Rates!$A$2:$A$60,0),36),Limits!$B$9*Assets!$S144),MIN(Limits!$B$9*Assets!$S144,MAX(0,$F144-SUM($I144:AQ144)))),IF($E144=1,$F144-$I144,$H144)*INDEX(Rates!$C$2:$AP$60,MATCH($B144,Rates!$A$2:$A$60,0),36)))</f>
      </c>
      <c r="AS144" s="2">
        <f>IF($B144="",0,IF($D144=1,IF(37&lt;=$C144,MIN(IF($E144=1,$F144-$I144,$H144)*INDEX(Rates!$C$2:$AP$60,MATCH($B144,Rates!$A$2:$A$60,0),37),Limits!$B$9*Assets!$S144),MIN(Limits!$B$9*Assets!$S144,MAX(0,$F144-SUM($I144:AR144)))),IF($E144=1,$F144-$I144,$H144)*INDEX(Rates!$C$2:$AP$60,MATCH($B144,Rates!$A$2:$A$60,0),37)))</f>
      </c>
      <c r="AT144" s="2">
        <f>IF($B144="",0,IF($D144=1,IF(38&lt;=$C144,MIN(IF($E144=1,$F144-$I144,$H144)*INDEX(Rates!$C$2:$AP$60,MATCH($B144,Rates!$A$2:$A$60,0),38),Limits!$B$9*Assets!$S144),MIN(Limits!$B$9*Assets!$S144,MAX(0,$F144-SUM($I144:AS144)))),IF($E144=1,$F144-$I144,$H144)*INDEX(Rates!$C$2:$AP$60,MATCH($B144,Rates!$A$2:$A$60,0),38)))</f>
      </c>
      <c r="AU144" s="2">
        <f>IF($B144="",0,IF($D144=1,IF(39&lt;=$C144,MIN(IF($E144=1,$F144-$I144,$H144)*INDEX(Rates!$C$2:$AP$60,MATCH($B144,Rates!$A$2:$A$60,0),39),Limits!$B$9*Assets!$S144),MIN(Limits!$B$9*Assets!$S144,MAX(0,$F144-SUM($I144:AT144)))),IF($E144=1,$F144-$I144,$H144)*INDEX(Rates!$C$2:$AP$60,MATCH($B144,Rates!$A$2:$A$60,0),39)))</f>
      </c>
      <c r="AV144" s="2">
        <f>IF($B144="",0,IF($D144=1,IF(40&lt;=$C144,MIN(IF($E144=1,$F144-$I144,$H144)*INDEX(Rates!$C$2:$AP$60,MATCH($B144,Rates!$A$2:$A$60,0),40),Limits!$B$9*Assets!$S144),MIN(Limits!$B$9*Assets!$S144,MAX(0,$F144-SUM($I144:AU144)))),IF($E144=1,$F144-$I144,$H144)*INDEX(Rates!$C$2:$AP$60,MATCH($B144,Rates!$A$2:$A$60,0),40)))</f>
      </c>
    </row>
    <row r="145" spans="1:48" x14ac:dyDescent="0.25">
      <c r="A145">
        <f>IF(Assets!A145="","",Assets!A145)</f>
      </c>
      <c r="B145">
        <f>Assets!AD145</f>
      </c>
      <c r="C145">
        <f>IF(B145="",0,INDEX(Rates!$B$2:$B$60,MATCH(B145,Rates!$A$2:$A$60,0)))</f>
      </c>
      <c r="D145">
        <f>Assets!X145</f>
      </c>
      <c r="E145">
        <f>IF(AND(D145=1,Assets!J145=1,Assets!K145=0),1,0)</f>
      </c>
      <c r="F145">
        <f>Assets!T145</f>
      </c>
      <c r="G145">
        <f>Assets!AF145+Assets!L145</f>
      </c>
      <c r="H145">
        <f>Assets!M145</f>
      </c>
      <c r="I145" s="2">
        <f>IF($B145="",0,IF($D145=1,IF(1&lt;=$C145,MIN($G145+$H145*INDEX(Rates!$C$2:$AP$60,MATCH($B145,Rates!$A$2:$A$60,0),1),Assets!$Z145),MIN($G145+$H145*INDEX(Rates!$C$2:$AP$60,MATCH($B145,Rates!$A$2:$A$60,0),1),Assets!$Z145)),$G145+$H145*INDEX(Rates!$C$2:$AP$60,MATCH($B145,Rates!$A$2:$A$60,0),1)))</f>
      </c>
      <c r="J145" s="2">
        <f>IF($B145="",0,IF($D145=1,IF(2&lt;=$C145,MIN(IF($E145=1,$F145-$I145,$H145)*INDEX(Rates!$C$2:$AP$60,MATCH($B145,Rates!$A$2:$A$60,0),2),Limits!$B$7*Assets!$S145),MIN(Limits!$B$9*Assets!$S145,MAX(0,$F145-SUM($I145:I145)))),IF($E145=1,$F145-$I145,$H145)*INDEX(Rates!$C$2:$AP$60,MATCH($B145,Rates!$A$2:$A$60,0),2)))</f>
      </c>
      <c r="K145" s="2">
        <f>IF($B145="",0,IF($D145=1,IF(3&lt;=$C145,MIN(IF($E145=1,$F145-$I145,$H145)*INDEX(Rates!$C$2:$AP$60,MATCH($B145,Rates!$A$2:$A$60,0),3),Limits!$B$8*Assets!$S145),MIN(Limits!$B$9*Assets!$S145,MAX(0,$F145-SUM($I145:J145)))),IF($E145=1,$F145-$I145,$H145)*INDEX(Rates!$C$2:$AP$60,MATCH($B145,Rates!$A$2:$A$60,0),3)))</f>
      </c>
      <c r="L145" s="2">
        <f>IF($B145="",0,IF($D145=1,IF(4&lt;=$C145,MIN(IF($E145=1,$F145-$I145,$H145)*INDEX(Rates!$C$2:$AP$60,MATCH($B145,Rates!$A$2:$A$60,0),4),Limits!$B$9*Assets!$S145),MIN(Limits!$B$9*Assets!$S145,MAX(0,$F145-SUM($I145:K145)))),IF($E145=1,$F145-$I145,$H145)*INDEX(Rates!$C$2:$AP$60,MATCH($B145,Rates!$A$2:$A$60,0),4)))</f>
      </c>
      <c r="M145" s="2">
        <f>IF($B145="",0,IF($D145=1,IF(5&lt;=$C145,MIN(IF($E145=1,$F145-$I145,$H145)*INDEX(Rates!$C$2:$AP$60,MATCH($B145,Rates!$A$2:$A$60,0),5),Limits!$B$9*Assets!$S145),MIN(Limits!$B$9*Assets!$S145,MAX(0,$F145-SUM($I145:L145)))),IF($E145=1,$F145-$I145,$H145)*INDEX(Rates!$C$2:$AP$60,MATCH($B145,Rates!$A$2:$A$60,0),5)))</f>
      </c>
      <c r="N145" s="2">
        <f>IF($B145="",0,IF($D145=1,IF(6&lt;=$C145,MIN(IF($E145=1,$F145-$I145,$H145)*INDEX(Rates!$C$2:$AP$60,MATCH($B145,Rates!$A$2:$A$60,0),6),Limits!$B$9*Assets!$S145),MIN(Limits!$B$9*Assets!$S145,MAX(0,$F145-SUM($I145:M145)))),IF($E145=1,$F145-$I145,$H145)*INDEX(Rates!$C$2:$AP$60,MATCH($B145,Rates!$A$2:$A$60,0),6)))</f>
      </c>
      <c r="O145" s="2">
        <f>IF($B145="",0,IF($D145=1,IF(7&lt;=$C145,MIN(IF($E145=1,$F145-$I145,$H145)*INDEX(Rates!$C$2:$AP$60,MATCH($B145,Rates!$A$2:$A$60,0),7),Limits!$B$9*Assets!$S145),MIN(Limits!$B$9*Assets!$S145,MAX(0,$F145-SUM($I145:N145)))),IF($E145=1,$F145-$I145,$H145)*INDEX(Rates!$C$2:$AP$60,MATCH($B145,Rates!$A$2:$A$60,0),7)))</f>
      </c>
      <c r="P145" s="2">
        <f>IF($B145="",0,IF($D145=1,IF(8&lt;=$C145,MIN(IF($E145=1,$F145-$I145,$H145)*INDEX(Rates!$C$2:$AP$60,MATCH($B145,Rates!$A$2:$A$60,0),8),Limits!$B$9*Assets!$S145),MIN(Limits!$B$9*Assets!$S145,MAX(0,$F145-SUM($I145:O145)))),IF($E145=1,$F145-$I145,$H145)*INDEX(Rates!$C$2:$AP$60,MATCH($B145,Rates!$A$2:$A$60,0),8)))</f>
      </c>
      <c r="Q145" s="2">
        <f>IF($B145="",0,IF($D145=1,IF(9&lt;=$C145,MIN(IF($E145=1,$F145-$I145,$H145)*INDEX(Rates!$C$2:$AP$60,MATCH($B145,Rates!$A$2:$A$60,0),9),Limits!$B$9*Assets!$S145),MIN(Limits!$B$9*Assets!$S145,MAX(0,$F145-SUM($I145:P145)))),IF($E145=1,$F145-$I145,$H145)*INDEX(Rates!$C$2:$AP$60,MATCH($B145,Rates!$A$2:$A$60,0),9)))</f>
      </c>
      <c r="R145" s="2">
        <f>IF($B145="",0,IF($D145=1,IF(10&lt;=$C145,MIN(IF($E145=1,$F145-$I145,$H145)*INDEX(Rates!$C$2:$AP$60,MATCH($B145,Rates!$A$2:$A$60,0),10),Limits!$B$9*Assets!$S145),MIN(Limits!$B$9*Assets!$S145,MAX(0,$F145-SUM($I145:Q145)))),IF($E145=1,$F145-$I145,$H145)*INDEX(Rates!$C$2:$AP$60,MATCH($B145,Rates!$A$2:$A$60,0),10)))</f>
      </c>
      <c r="S145" s="2">
        <f>IF($B145="",0,IF($D145=1,IF(11&lt;=$C145,MIN(IF($E145=1,$F145-$I145,$H145)*INDEX(Rates!$C$2:$AP$60,MATCH($B145,Rates!$A$2:$A$60,0),11),Limits!$B$9*Assets!$S145),MIN(Limits!$B$9*Assets!$S145,MAX(0,$F145-SUM($I145:R145)))),IF($E145=1,$F145-$I145,$H145)*INDEX(Rates!$C$2:$AP$60,MATCH($B145,Rates!$A$2:$A$60,0),11)))</f>
      </c>
      <c r="T145" s="2">
        <f>IF($B145="",0,IF($D145=1,IF(12&lt;=$C145,MIN(IF($E145=1,$F145-$I145,$H145)*INDEX(Rates!$C$2:$AP$60,MATCH($B145,Rates!$A$2:$A$60,0),12),Limits!$B$9*Assets!$S145),MIN(Limits!$B$9*Assets!$S145,MAX(0,$F145-SUM($I145:S145)))),IF($E145=1,$F145-$I145,$H145)*INDEX(Rates!$C$2:$AP$60,MATCH($B145,Rates!$A$2:$A$60,0),12)))</f>
      </c>
      <c r="U145" s="2">
        <f>IF($B145="",0,IF($D145=1,IF(13&lt;=$C145,MIN(IF($E145=1,$F145-$I145,$H145)*INDEX(Rates!$C$2:$AP$60,MATCH($B145,Rates!$A$2:$A$60,0),13),Limits!$B$9*Assets!$S145),MIN(Limits!$B$9*Assets!$S145,MAX(0,$F145-SUM($I145:T145)))),IF($E145=1,$F145-$I145,$H145)*INDEX(Rates!$C$2:$AP$60,MATCH($B145,Rates!$A$2:$A$60,0),13)))</f>
      </c>
      <c r="V145" s="2">
        <f>IF($B145="",0,IF($D145=1,IF(14&lt;=$C145,MIN(IF($E145=1,$F145-$I145,$H145)*INDEX(Rates!$C$2:$AP$60,MATCH($B145,Rates!$A$2:$A$60,0),14),Limits!$B$9*Assets!$S145),MIN(Limits!$B$9*Assets!$S145,MAX(0,$F145-SUM($I145:U145)))),IF($E145=1,$F145-$I145,$H145)*INDEX(Rates!$C$2:$AP$60,MATCH($B145,Rates!$A$2:$A$60,0),14)))</f>
      </c>
      <c r="W145" s="2">
        <f>IF($B145="",0,IF($D145=1,IF(15&lt;=$C145,MIN(IF($E145=1,$F145-$I145,$H145)*INDEX(Rates!$C$2:$AP$60,MATCH($B145,Rates!$A$2:$A$60,0),15),Limits!$B$9*Assets!$S145),MIN(Limits!$B$9*Assets!$S145,MAX(0,$F145-SUM($I145:V145)))),IF($E145=1,$F145-$I145,$H145)*INDEX(Rates!$C$2:$AP$60,MATCH($B145,Rates!$A$2:$A$60,0),15)))</f>
      </c>
      <c r="X145" s="2">
        <f>IF($B145="",0,IF($D145=1,IF(16&lt;=$C145,MIN(IF($E145=1,$F145-$I145,$H145)*INDEX(Rates!$C$2:$AP$60,MATCH($B145,Rates!$A$2:$A$60,0),16),Limits!$B$9*Assets!$S145),MIN(Limits!$B$9*Assets!$S145,MAX(0,$F145-SUM($I145:W145)))),IF($E145=1,$F145-$I145,$H145)*INDEX(Rates!$C$2:$AP$60,MATCH($B145,Rates!$A$2:$A$60,0),16)))</f>
      </c>
      <c r="Y145" s="2">
        <f>IF($B145="",0,IF($D145=1,IF(17&lt;=$C145,MIN(IF($E145=1,$F145-$I145,$H145)*INDEX(Rates!$C$2:$AP$60,MATCH($B145,Rates!$A$2:$A$60,0),17),Limits!$B$9*Assets!$S145),MIN(Limits!$B$9*Assets!$S145,MAX(0,$F145-SUM($I145:X145)))),IF($E145=1,$F145-$I145,$H145)*INDEX(Rates!$C$2:$AP$60,MATCH($B145,Rates!$A$2:$A$60,0),17)))</f>
      </c>
      <c r="Z145" s="2">
        <f>IF($B145="",0,IF($D145=1,IF(18&lt;=$C145,MIN(IF($E145=1,$F145-$I145,$H145)*INDEX(Rates!$C$2:$AP$60,MATCH($B145,Rates!$A$2:$A$60,0),18),Limits!$B$9*Assets!$S145),MIN(Limits!$B$9*Assets!$S145,MAX(0,$F145-SUM($I145:Y145)))),IF($E145=1,$F145-$I145,$H145)*INDEX(Rates!$C$2:$AP$60,MATCH($B145,Rates!$A$2:$A$60,0),18)))</f>
      </c>
      <c r="AA145" s="2">
        <f>IF($B145="",0,IF($D145=1,IF(19&lt;=$C145,MIN(IF($E145=1,$F145-$I145,$H145)*INDEX(Rates!$C$2:$AP$60,MATCH($B145,Rates!$A$2:$A$60,0),19),Limits!$B$9*Assets!$S145),MIN(Limits!$B$9*Assets!$S145,MAX(0,$F145-SUM($I145:Z145)))),IF($E145=1,$F145-$I145,$H145)*INDEX(Rates!$C$2:$AP$60,MATCH($B145,Rates!$A$2:$A$60,0),19)))</f>
      </c>
      <c r="AB145" s="2">
        <f>IF($B145="",0,IF($D145=1,IF(20&lt;=$C145,MIN(IF($E145=1,$F145-$I145,$H145)*INDEX(Rates!$C$2:$AP$60,MATCH($B145,Rates!$A$2:$A$60,0),20),Limits!$B$9*Assets!$S145),MIN(Limits!$B$9*Assets!$S145,MAX(0,$F145-SUM($I145:AA145)))),IF($E145=1,$F145-$I145,$H145)*INDEX(Rates!$C$2:$AP$60,MATCH($B145,Rates!$A$2:$A$60,0),20)))</f>
      </c>
      <c r="AC145" s="2">
        <f>IF($B145="",0,IF($D145=1,IF(21&lt;=$C145,MIN(IF($E145=1,$F145-$I145,$H145)*INDEX(Rates!$C$2:$AP$60,MATCH($B145,Rates!$A$2:$A$60,0),21),Limits!$B$9*Assets!$S145),MIN(Limits!$B$9*Assets!$S145,MAX(0,$F145-SUM($I145:AB145)))),IF($E145=1,$F145-$I145,$H145)*INDEX(Rates!$C$2:$AP$60,MATCH($B145,Rates!$A$2:$A$60,0),21)))</f>
      </c>
      <c r="AD145" s="2">
        <f>IF($B145="",0,IF($D145=1,IF(22&lt;=$C145,MIN(IF($E145=1,$F145-$I145,$H145)*INDEX(Rates!$C$2:$AP$60,MATCH($B145,Rates!$A$2:$A$60,0),22),Limits!$B$9*Assets!$S145),MIN(Limits!$B$9*Assets!$S145,MAX(0,$F145-SUM($I145:AC145)))),IF($E145=1,$F145-$I145,$H145)*INDEX(Rates!$C$2:$AP$60,MATCH($B145,Rates!$A$2:$A$60,0),22)))</f>
      </c>
      <c r="AE145" s="2">
        <f>IF($B145="",0,IF($D145=1,IF(23&lt;=$C145,MIN(IF($E145=1,$F145-$I145,$H145)*INDEX(Rates!$C$2:$AP$60,MATCH($B145,Rates!$A$2:$A$60,0),23),Limits!$B$9*Assets!$S145),MIN(Limits!$B$9*Assets!$S145,MAX(0,$F145-SUM($I145:AD145)))),IF($E145=1,$F145-$I145,$H145)*INDEX(Rates!$C$2:$AP$60,MATCH($B145,Rates!$A$2:$A$60,0),23)))</f>
      </c>
      <c r="AF145" s="2">
        <f>IF($B145="",0,IF($D145=1,IF(24&lt;=$C145,MIN(IF($E145=1,$F145-$I145,$H145)*INDEX(Rates!$C$2:$AP$60,MATCH($B145,Rates!$A$2:$A$60,0),24),Limits!$B$9*Assets!$S145),MIN(Limits!$B$9*Assets!$S145,MAX(0,$F145-SUM($I145:AE145)))),IF($E145=1,$F145-$I145,$H145)*INDEX(Rates!$C$2:$AP$60,MATCH($B145,Rates!$A$2:$A$60,0),24)))</f>
      </c>
      <c r="AG145" s="2">
        <f>IF($B145="",0,IF($D145=1,IF(25&lt;=$C145,MIN(IF($E145=1,$F145-$I145,$H145)*INDEX(Rates!$C$2:$AP$60,MATCH($B145,Rates!$A$2:$A$60,0),25),Limits!$B$9*Assets!$S145),MIN(Limits!$B$9*Assets!$S145,MAX(0,$F145-SUM($I145:AF145)))),IF($E145=1,$F145-$I145,$H145)*INDEX(Rates!$C$2:$AP$60,MATCH($B145,Rates!$A$2:$A$60,0),25)))</f>
      </c>
      <c r="AH145" s="2">
        <f>IF($B145="",0,IF($D145=1,IF(26&lt;=$C145,MIN(IF($E145=1,$F145-$I145,$H145)*INDEX(Rates!$C$2:$AP$60,MATCH($B145,Rates!$A$2:$A$60,0),26),Limits!$B$9*Assets!$S145),MIN(Limits!$B$9*Assets!$S145,MAX(0,$F145-SUM($I145:AG145)))),IF($E145=1,$F145-$I145,$H145)*INDEX(Rates!$C$2:$AP$60,MATCH($B145,Rates!$A$2:$A$60,0),26)))</f>
      </c>
      <c r="AI145" s="2">
        <f>IF($B145="",0,IF($D145=1,IF(27&lt;=$C145,MIN(IF($E145=1,$F145-$I145,$H145)*INDEX(Rates!$C$2:$AP$60,MATCH($B145,Rates!$A$2:$A$60,0),27),Limits!$B$9*Assets!$S145),MIN(Limits!$B$9*Assets!$S145,MAX(0,$F145-SUM($I145:AH145)))),IF($E145=1,$F145-$I145,$H145)*INDEX(Rates!$C$2:$AP$60,MATCH($B145,Rates!$A$2:$A$60,0),27)))</f>
      </c>
      <c r="AJ145" s="2">
        <f>IF($B145="",0,IF($D145=1,IF(28&lt;=$C145,MIN(IF($E145=1,$F145-$I145,$H145)*INDEX(Rates!$C$2:$AP$60,MATCH($B145,Rates!$A$2:$A$60,0),28),Limits!$B$9*Assets!$S145),MIN(Limits!$B$9*Assets!$S145,MAX(0,$F145-SUM($I145:AI145)))),IF($E145=1,$F145-$I145,$H145)*INDEX(Rates!$C$2:$AP$60,MATCH($B145,Rates!$A$2:$A$60,0),28)))</f>
      </c>
      <c r="AK145" s="2">
        <f>IF($B145="",0,IF($D145=1,IF(29&lt;=$C145,MIN(IF($E145=1,$F145-$I145,$H145)*INDEX(Rates!$C$2:$AP$60,MATCH($B145,Rates!$A$2:$A$60,0),29),Limits!$B$9*Assets!$S145),MIN(Limits!$B$9*Assets!$S145,MAX(0,$F145-SUM($I145:AJ145)))),IF($E145=1,$F145-$I145,$H145)*INDEX(Rates!$C$2:$AP$60,MATCH($B145,Rates!$A$2:$A$60,0),29)))</f>
      </c>
      <c r="AL145" s="2">
        <f>IF($B145="",0,IF($D145=1,IF(30&lt;=$C145,MIN(IF($E145=1,$F145-$I145,$H145)*INDEX(Rates!$C$2:$AP$60,MATCH($B145,Rates!$A$2:$A$60,0),30),Limits!$B$9*Assets!$S145),MIN(Limits!$B$9*Assets!$S145,MAX(0,$F145-SUM($I145:AK145)))),IF($E145=1,$F145-$I145,$H145)*INDEX(Rates!$C$2:$AP$60,MATCH($B145,Rates!$A$2:$A$60,0),30)))</f>
      </c>
      <c r="AM145" s="2">
        <f>IF($B145="",0,IF($D145=1,IF(31&lt;=$C145,MIN(IF($E145=1,$F145-$I145,$H145)*INDEX(Rates!$C$2:$AP$60,MATCH($B145,Rates!$A$2:$A$60,0),31),Limits!$B$9*Assets!$S145),MIN(Limits!$B$9*Assets!$S145,MAX(0,$F145-SUM($I145:AL145)))),IF($E145=1,$F145-$I145,$H145)*INDEX(Rates!$C$2:$AP$60,MATCH($B145,Rates!$A$2:$A$60,0),31)))</f>
      </c>
      <c r="AN145" s="2">
        <f>IF($B145="",0,IF($D145=1,IF(32&lt;=$C145,MIN(IF($E145=1,$F145-$I145,$H145)*INDEX(Rates!$C$2:$AP$60,MATCH($B145,Rates!$A$2:$A$60,0),32),Limits!$B$9*Assets!$S145),MIN(Limits!$B$9*Assets!$S145,MAX(0,$F145-SUM($I145:AM145)))),IF($E145=1,$F145-$I145,$H145)*INDEX(Rates!$C$2:$AP$60,MATCH($B145,Rates!$A$2:$A$60,0),32)))</f>
      </c>
      <c r="AO145" s="2">
        <f>IF($B145="",0,IF($D145=1,IF(33&lt;=$C145,MIN(IF($E145=1,$F145-$I145,$H145)*INDEX(Rates!$C$2:$AP$60,MATCH($B145,Rates!$A$2:$A$60,0),33),Limits!$B$9*Assets!$S145),MIN(Limits!$B$9*Assets!$S145,MAX(0,$F145-SUM($I145:AN145)))),IF($E145=1,$F145-$I145,$H145)*INDEX(Rates!$C$2:$AP$60,MATCH($B145,Rates!$A$2:$A$60,0),33)))</f>
      </c>
      <c r="AP145" s="2">
        <f>IF($B145="",0,IF($D145=1,IF(34&lt;=$C145,MIN(IF($E145=1,$F145-$I145,$H145)*INDEX(Rates!$C$2:$AP$60,MATCH($B145,Rates!$A$2:$A$60,0),34),Limits!$B$9*Assets!$S145),MIN(Limits!$B$9*Assets!$S145,MAX(0,$F145-SUM($I145:AO145)))),IF($E145=1,$F145-$I145,$H145)*INDEX(Rates!$C$2:$AP$60,MATCH($B145,Rates!$A$2:$A$60,0),34)))</f>
      </c>
      <c r="AQ145" s="2">
        <f>IF($B145="",0,IF($D145=1,IF(35&lt;=$C145,MIN(IF($E145=1,$F145-$I145,$H145)*INDEX(Rates!$C$2:$AP$60,MATCH($B145,Rates!$A$2:$A$60,0),35),Limits!$B$9*Assets!$S145),MIN(Limits!$B$9*Assets!$S145,MAX(0,$F145-SUM($I145:AP145)))),IF($E145=1,$F145-$I145,$H145)*INDEX(Rates!$C$2:$AP$60,MATCH($B145,Rates!$A$2:$A$60,0),35)))</f>
      </c>
      <c r="AR145" s="2">
        <f>IF($B145="",0,IF($D145=1,IF(36&lt;=$C145,MIN(IF($E145=1,$F145-$I145,$H145)*INDEX(Rates!$C$2:$AP$60,MATCH($B145,Rates!$A$2:$A$60,0),36),Limits!$B$9*Assets!$S145),MIN(Limits!$B$9*Assets!$S145,MAX(0,$F145-SUM($I145:AQ145)))),IF($E145=1,$F145-$I145,$H145)*INDEX(Rates!$C$2:$AP$60,MATCH($B145,Rates!$A$2:$A$60,0),36)))</f>
      </c>
      <c r="AS145" s="2">
        <f>IF($B145="",0,IF($D145=1,IF(37&lt;=$C145,MIN(IF($E145=1,$F145-$I145,$H145)*INDEX(Rates!$C$2:$AP$60,MATCH($B145,Rates!$A$2:$A$60,0),37),Limits!$B$9*Assets!$S145),MIN(Limits!$B$9*Assets!$S145,MAX(0,$F145-SUM($I145:AR145)))),IF($E145=1,$F145-$I145,$H145)*INDEX(Rates!$C$2:$AP$60,MATCH($B145,Rates!$A$2:$A$60,0),37)))</f>
      </c>
      <c r="AT145" s="2">
        <f>IF($B145="",0,IF($D145=1,IF(38&lt;=$C145,MIN(IF($E145=1,$F145-$I145,$H145)*INDEX(Rates!$C$2:$AP$60,MATCH($B145,Rates!$A$2:$A$60,0),38),Limits!$B$9*Assets!$S145),MIN(Limits!$B$9*Assets!$S145,MAX(0,$F145-SUM($I145:AS145)))),IF($E145=1,$F145-$I145,$H145)*INDEX(Rates!$C$2:$AP$60,MATCH($B145,Rates!$A$2:$A$60,0),38)))</f>
      </c>
      <c r="AU145" s="2">
        <f>IF($B145="",0,IF($D145=1,IF(39&lt;=$C145,MIN(IF($E145=1,$F145-$I145,$H145)*INDEX(Rates!$C$2:$AP$60,MATCH($B145,Rates!$A$2:$A$60,0),39),Limits!$B$9*Assets!$S145),MIN(Limits!$B$9*Assets!$S145,MAX(0,$F145-SUM($I145:AT145)))),IF($E145=1,$F145-$I145,$H145)*INDEX(Rates!$C$2:$AP$60,MATCH($B145,Rates!$A$2:$A$60,0),39)))</f>
      </c>
      <c r="AV145" s="2">
        <f>IF($B145="",0,IF($D145=1,IF(40&lt;=$C145,MIN(IF($E145=1,$F145-$I145,$H145)*INDEX(Rates!$C$2:$AP$60,MATCH($B145,Rates!$A$2:$A$60,0),40),Limits!$B$9*Assets!$S145),MIN(Limits!$B$9*Assets!$S145,MAX(0,$F145-SUM($I145:AU145)))),IF($E145=1,$F145-$I145,$H145)*INDEX(Rates!$C$2:$AP$60,MATCH($B145,Rates!$A$2:$A$60,0),40)))</f>
      </c>
    </row>
    <row r="146" spans="1:48" x14ac:dyDescent="0.25">
      <c r="A146">
        <f>IF(Assets!A146="","",Assets!A146)</f>
      </c>
      <c r="B146">
        <f>Assets!AD146</f>
      </c>
      <c r="C146">
        <f>IF(B146="",0,INDEX(Rates!$B$2:$B$60,MATCH(B146,Rates!$A$2:$A$60,0)))</f>
      </c>
      <c r="D146">
        <f>Assets!X146</f>
      </c>
      <c r="E146">
        <f>IF(AND(D146=1,Assets!J146=1,Assets!K146=0),1,0)</f>
      </c>
      <c r="F146">
        <f>Assets!T146</f>
      </c>
      <c r="G146">
        <f>Assets!AF146+Assets!L146</f>
      </c>
      <c r="H146">
        <f>Assets!M146</f>
      </c>
      <c r="I146" s="2">
        <f>IF($B146="",0,IF($D146=1,IF(1&lt;=$C146,MIN($G146+$H146*INDEX(Rates!$C$2:$AP$60,MATCH($B146,Rates!$A$2:$A$60,0),1),Assets!$Z146),MIN($G146+$H146*INDEX(Rates!$C$2:$AP$60,MATCH($B146,Rates!$A$2:$A$60,0),1),Assets!$Z146)),$G146+$H146*INDEX(Rates!$C$2:$AP$60,MATCH($B146,Rates!$A$2:$A$60,0),1)))</f>
      </c>
      <c r="J146" s="2">
        <f>IF($B146="",0,IF($D146=1,IF(2&lt;=$C146,MIN(IF($E146=1,$F146-$I146,$H146)*INDEX(Rates!$C$2:$AP$60,MATCH($B146,Rates!$A$2:$A$60,0),2),Limits!$B$7*Assets!$S146),MIN(Limits!$B$9*Assets!$S146,MAX(0,$F146-SUM($I146:I146)))),IF($E146=1,$F146-$I146,$H146)*INDEX(Rates!$C$2:$AP$60,MATCH($B146,Rates!$A$2:$A$60,0),2)))</f>
      </c>
      <c r="K146" s="2">
        <f>IF($B146="",0,IF($D146=1,IF(3&lt;=$C146,MIN(IF($E146=1,$F146-$I146,$H146)*INDEX(Rates!$C$2:$AP$60,MATCH($B146,Rates!$A$2:$A$60,0),3),Limits!$B$8*Assets!$S146),MIN(Limits!$B$9*Assets!$S146,MAX(0,$F146-SUM($I146:J146)))),IF($E146=1,$F146-$I146,$H146)*INDEX(Rates!$C$2:$AP$60,MATCH($B146,Rates!$A$2:$A$60,0),3)))</f>
      </c>
      <c r="L146" s="2">
        <f>IF($B146="",0,IF($D146=1,IF(4&lt;=$C146,MIN(IF($E146=1,$F146-$I146,$H146)*INDEX(Rates!$C$2:$AP$60,MATCH($B146,Rates!$A$2:$A$60,0),4),Limits!$B$9*Assets!$S146),MIN(Limits!$B$9*Assets!$S146,MAX(0,$F146-SUM($I146:K146)))),IF($E146=1,$F146-$I146,$H146)*INDEX(Rates!$C$2:$AP$60,MATCH($B146,Rates!$A$2:$A$60,0),4)))</f>
      </c>
      <c r="M146" s="2">
        <f>IF($B146="",0,IF($D146=1,IF(5&lt;=$C146,MIN(IF($E146=1,$F146-$I146,$H146)*INDEX(Rates!$C$2:$AP$60,MATCH($B146,Rates!$A$2:$A$60,0),5),Limits!$B$9*Assets!$S146),MIN(Limits!$B$9*Assets!$S146,MAX(0,$F146-SUM($I146:L146)))),IF($E146=1,$F146-$I146,$H146)*INDEX(Rates!$C$2:$AP$60,MATCH($B146,Rates!$A$2:$A$60,0),5)))</f>
      </c>
      <c r="N146" s="2">
        <f>IF($B146="",0,IF($D146=1,IF(6&lt;=$C146,MIN(IF($E146=1,$F146-$I146,$H146)*INDEX(Rates!$C$2:$AP$60,MATCH($B146,Rates!$A$2:$A$60,0),6),Limits!$B$9*Assets!$S146),MIN(Limits!$B$9*Assets!$S146,MAX(0,$F146-SUM($I146:M146)))),IF($E146=1,$F146-$I146,$H146)*INDEX(Rates!$C$2:$AP$60,MATCH($B146,Rates!$A$2:$A$60,0),6)))</f>
      </c>
      <c r="O146" s="2">
        <f>IF($B146="",0,IF($D146=1,IF(7&lt;=$C146,MIN(IF($E146=1,$F146-$I146,$H146)*INDEX(Rates!$C$2:$AP$60,MATCH($B146,Rates!$A$2:$A$60,0),7),Limits!$B$9*Assets!$S146),MIN(Limits!$B$9*Assets!$S146,MAX(0,$F146-SUM($I146:N146)))),IF($E146=1,$F146-$I146,$H146)*INDEX(Rates!$C$2:$AP$60,MATCH($B146,Rates!$A$2:$A$60,0),7)))</f>
      </c>
      <c r="P146" s="2">
        <f>IF($B146="",0,IF($D146=1,IF(8&lt;=$C146,MIN(IF($E146=1,$F146-$I146,$H146)*INDEX(Rates!$C$2:$AP$60,MATCH($B146,Rates!$A$2:$A$60,0),8),Limits!$B$9*Assets!$S146),MIN(Limits!$B$9*Assets!$S146,MAX(0,$F146-SUM($I146:O146)))),IF($E146=1,$F146-$I146,$H146)*INDEX(Rates!$C$2:$AP$60,MATCH($B146,Rates!$A$2:$A$60,0),8)))</f>
      </c>
      <c r="Q146" s="2">
        <f>IF($B146="",0,IF($D146=1,IF(9&lt;=$C146,MIN(IF($E146=1,$F146-$I146,$H146)*INDEX(Rates!$C$2:$AP$60,MATCH($B146,Rates!$A$2:$A$60,0),9),Limits!$B$9*Assets!$S146),MIN(Limits!$B$9*Assets!$S146,MAX(0,$F146-SUM($I146:P146)))),IF($E146=1,$F146-$I146,$H146)*INDEX(Rates!$C$2:$AP$60,MATCH($B146,Rates!$A$2:$A$60,0),9)))</f>
      </c>
      <c r="R146" s="2">
        <f>IF($B146="",0,IF($D146=1,IF(10&lt;=$C146,MIN(IF($E146=1,$F146-$I146,$H146)*INDEX(Rates!$C$2:$AP$60,MATCH($B146,Rates!$A$2:$A$60,0),10),Limits!$B$9*Assets!$S146),MIN(Limits!$B$9*Assets!$S146,MAX(0,$F146-SUM($I146:Q146)))),IF($E146=1,$F146-$I146,$H146)*INDEX(Rates!$C$2:$AP$60,MATCH($B146,Rates!$A$2:$A$60,0),10)))</f>
      </c>
      <c r="S146" s="2">
        <f>IF($B146="",0,IF($D146=1,IF(11&lt;=$C146,MIN(IF($E146=1,$F146-$I146,$H146)*INDEX(Rates!$C$2:$AP$60,MATCH($B146,Rates!$A$2:$A$60,0),11),Limits!$B$9*Assets!$S146),MIN(Limits!$B$9*Assets!$S146,MAX(0,$F146-SUM($I146:R146)))),IF($E146=1,$F146-$I146,$H146)*INDEX(Rates!$C$2:$AP$60,MATCH($B146,Rates!$A$2:$A$60,0),11)))</f>
      </c>
      <c r="T146" s="2">
        <f>IF($B146="",0,IF($D146=1,IF(12&lt;=$C146,MIN(IF($E146=1,$F146-$I146,$H146)*INDEX(Rates!$C$2:$AP$60,MATCH($B146,Rates!$A$2:$A$60,0),12),Limits!$B$9*Assets!$S146),MIN(Limits!$B$9*Assets!$S146,MAX(0,$F146-SUM($I146:S146)))),IF($E146=1,$F146-$I146,$H146)*INDEX(Rates!$C$2:$AP$60,MATCH($B146,Rates!$A$2:$A$60,0),12)))</f>
      </c>
      <c r="U146" s="2">
        <f>IF($B146="",0,IF($D146=1,IF(13&lt;=$C146,MIN(IF($E146=1,$F146-$I146,$H146)*INDEX(Rates!$C$2:$AP$60,MATCH($B146,Rates!$A$2:$A$60,0),13),Limits!$B$9*Assets!$S146),MIN(Limits!$B$9*Assets!$S146,MAX(0,$F146-SUM($I146:T146)))),IF($E146=1,$F146-$I146,$H146)*INDEX(Rates!$C$2:$AP$60,MATCH($B146,Rates!$A$2:$A$60,0),13)))</f>
      </c>
      <c r="V146" s="2">
        <f>IF($B146="",0,IF($D146=1,IF(14&lt;=$C146,MIN(IF($E146=1,$F146-$I146,$H146)*INDEX(Rates!$C$2:$AP$60,MATCH($B146,Rates!$A$2:$A$60,0),14),Limits!$B$9*Assets!$S146),MIN(Limits!$B$9*Assets!$S146,MAX(0,$F146-SUM($I146:U146)))),IF($E146=1,$F146-$I146,$H146)*INDEX(Rates!$C$2:$AP$60,MATCH($B146,Rates!$A$2:$A$60,0),14)))</f>
      </c>
      <c r="W146" s="2">
        <f>IF($B146="",0,IF($D146=1,IF(15&lt;=$C146,MIN(IF($E146=1,$F146-$I146,$H146)*INDEX(Rates!$C$2:$AP$60,MATCH($B146,Rates!$A$2:$A$60,0),15),Limits!$B$9*Assets!$S146),MIN(Limits!$B$9*Assets!$S146,MAX(0,$F146-SUM($I146:V146)))),IF($E146=1,$F146-$I146,$H146)*INDEX(Rates!$C$2:$AP$60,MATCH($B146,Rates!$A$2:$A$60,0),15)))</f>
      </c>
      <c r="X146" s="2">
        <f>IF($B146="",0,IF($D146=1,IF(16&lt;=$C146,MIN(IF($E146=1,$F146-$I146,$H146)*INDEX(Rates!$C$2:$AP$60,MATCH($B146,Rates!$A$2:$A$60,0),16),Limits!$B$9*Assets!$S146),MIN(Limits!$B$9*Assets!$S146,MAX(0,$F146-SUM($I146:W146)))),IF($E146=1,$F146-$I146,$H146)*INDEX(Rates!$C$2:$AP$60,MATCH($B146,Rates!$A$2:$A$60,0),16)))</f>
      </c>
      <c r="Y146" s="2">
        <f>IF($B146="",0,IF($D146=1,IF(17&lt;=$C146,MIN(IF($E146=1,$F146-$I146,$H146)*INDEX(Rates!$C$2:$AP$60,MATCH($B146,Rates!$A$2:$A$60,0),17),Limits!$B$9*Assets!$S146),MIN(Limits!$B$9*Assets!$S146,MAX(0,$F146-SUM($I146:X146)))),IF($E146=1,$F146-$I146,$H146)*INDEX(Rates!$C$2:$AP$60,MATCH($B146,Rates!$A$2:$A$60,0),17)))</f>
      </c>
      <c r="Z146" s="2">
        <f>IF($B146="",0,IF($D146=1,IF(18&lt;=$C146,MIN(IF($E146=1,$F146-$I146,$H146)*INDEX(Rates!$C$2:$AP$60,MATCH($B146,Rates!$A$2:$A$60,0),18),Limits!$B$9*Assets!$S146),MIN(Limits!$B$9*Assets!$S146,MAX(0,$F146-SUM($I146:Y146)))),IF($E146=1,$F146-$I146,$H146)*INDEX(Rates!$C$2:$AP$60,MATCH($B146,Rates!$A$2:$A$60,0),18)))</f>
      </c>
      <c r="AA146" s="2">
        <f>IF($B146="",0,IF($D146=1,IF(19&lt;=$C146,MIN(IF($E146=1,$F146-$I146,$H146)*INDEX(Rates!$C$2:$AP$60,MATCH($B146,Rates!$A$2:$A$60,0),19),Limits!$B$9*Assets!$S146),MIN(Limits!$B$9*Assets!$S146,MAX(0,$F146-SUM($I146:Z146)))),IF($E146=1,$F146-$I146,$H146)*INDEX(Rates!$C$2:$AP$60,MATCH($B146,Rates!$A$2:$A$60,0),19)))</f>
      </c>
      <c r="AB146" s="2">
        <f>IF($B146="",0,IF($D146=1,IF(20&lt;=$C146,MIN(IF($E146=1,$F146-$I146,$H146)*INDEX(Rates!$C$2:$AP$60,MATCH($B146,Rates!$A$2:$A$60,0),20),Limits!$B$9*Assets!$S146),MIN(Limits!$B$9*Assets!$S146,MAX(0,$F146-SUM($I146:AA146)))),IF($E146=1,$F146-$I146,$H146)*INDEX(Rates!$C$2:$AP$60,MATCH($B146,Rates!$A$2:$A$60,0),20)))</f>
      </c>
      <c r="AC146" s="2">
        <f>IF($B146="",0,IF($D146=1,IF(21&lt;=$C146,MIN(IF($E146=1,$F146-$I146,$H146)*INDEX(Rates!$C$2:$AP$60,MATCH($B146,Rates!$A$2:$A$60,0),21),Limits!$B$9*Assets!$S146),MIN(Limits!$B$9*Assets!$S146,MAX(0,$F146-SUM($I146:AB146)))),IF($E146=1,$F146-$I146,$H146)*INDEX(Rates!$C$2:$AP$60,MATCH($B146,Rates!$A$2:$A$60,0),21)))</f>
      </c>
      <c r="AD146" s="2">
        <f>IF($B146="",0,IF($D146=1,IF(22&lt;=$C146,MIN(IF($E146=1,$F146-$I146,$H146)*INDEX(Rates!$C$2:$AP$60,MATCH($B146,Rates!$A$2:$A$60,0),22),Limits!$B$9*Assets!$S146),MIN(Limits!$B$9*Assets!$S146,MAX(0,$F146-SUM($I146:AC146)))),IF($E146=1,$F146-$I146,$H146)*INDEX(Rates!$C$2:$AP$60,MATCH($B146,Rates!$A$2:$A$60,0),22)))</f>
      </c>
      <c r="AE146" s="2">
        <f>IF($B146="",0,IF($D146=1,IF(23&lt;=$C146,MIN(IF($E146=1,$F146-$I146,$H146)*INDEX(Rates!$C$2:$AP$60,MATCH($B146,Rates!$A$2:$A$60,0),23),Limits!$B$9*Assets!$S146),MIN(Limits!$B$9*Assets!$S146,MAX(0,$F146-SUM($I146:AD146)))),IF($E146=1,$F146-$I146,$H146)*INDEX(Rates!$C$2:$AP$60,MATCH($B146,Rates!$A$2:$A$60,0),23)))</f>
      </c>
      <c r="AF146" s="2">
        <f>IF($B146="",0,IF($D146=1,IF(24&lt;=$C146,MIN(IF($E146=1,$F146-$I146,$H146)*INDEX(Rates!$C$2:$AP$60,MATCH($B146,Rates!$A$2:$A$60,0),24),Limits!$B$9*Assets!$S146),MIN(Limits!$B$9*Assets!$S146,MAX(0,$F146-SUM($I146:AE146)))),IF($E146=1,$F146-$I146,$H146)*INDEX(Rates!$C$2:$AP$60,MATCH($B146,Rates!$A$2:$A$60,0),24)))</f>
      </c>
      <c r="AG146" s="2">
        <f>IF($B146="",0,IF($D146=1,IF(25&lt;=$C146,MIN(IF($E146=1,$F146-$I146,$H146)*INDEX(Rates!$C$2:$AP$60,MATCH($B146,Rates!$A$2:$A$60,0),25),Limits!$B$9*Assets!$S146),MIN(Limits!$B$9*Assets!$S146,MAX(0,$F146-SUM($I146:AF146)))),IF($E146=1,$F146-$I146,$H146)*INDEX(Rates!$C$2:$AP$60,MATCH($B146,Rates!$A$2:$A$60,0),25)))</f>
      </c>
      <c r="AH146" s="2">
        <f>IF($B146="",0,IF($D146=1,IF(26&lt;=$C146,MIN(IF($E146=1,$F146-$I146,$H146)*INDEX(Rates!$C$2:$AP$60,MATCH($B146,Rates!$A$2:$A$60,0),26),Limits!$B$9*Assets!$S146),MIN(Limits!$B$9*Assets!$S146,MAX(0,$F146-SUM($I146:AG146)))),IF($E146=1,$F146-$I146,$H146)*INDEX(Rates!$C$2:$AP$60,MATCH($B146,Rates!$A$2:$A$60,0),26)))</f>
      </c>
      <c r="AI146" s="2">
        <f>IF($B146="",0,IF($D146=1,IF(27&lt;=$C146,MIN(IF($E146=1,$F146-$I146,$H146)*INDEX(Rates!$C$2:$AP$60,MATCH($B146,Rates!$A$2:$A$60,0),27),Limits!$B$9*Assets!$S146),MIN(Limits!$B$9*Assets!$S146,MAX(0,$F146-SUM($I146:AH146)))),IF($E146=1,$F146-$I146,$H146)*INDEX(Rates!$C$2:$AP$60,MATCH($B146,Rates!$A$2:$A$60,0),27)))</f>
      </c>
      <c r="AJ146" s="2">
        <f>IF($B146="",0,IF($D146=1,IF(28&lt;=$C146,MIN(IF($E146=1,$F146-$I146,$H146)*INDEX(Rates!$C$2:$AP$60,MATCH($B146,Rates!$A$2:$A$60,0),28),Limits!$B$9*Assets!$S146),MIN(Limits!$B$9*Assets!$S146,MAX(0,$F146-SUM($I146:AI146)))),IF($E146=1,$F146-$I146,$H146)*INDEX(Rates!$C$2:$AP$60,MATCH($B146,Rates!$A$2:$A$60,0),28)))</f>
      </c>
      <c r="AK146" s="2">
        <f>IF($B146="",0,IF($D146=1,IF(29&lt;=$C146,MIN(IF($E146=1,$F146-$I146,$H146)*INDEX(Rates!$C$2:$AP$60,MATCH($B146,Rates!$A$2:$A$60,0),29),Limits!$B$9*Assets!$S146),MIN(Limits!$B$9*Assets!$S146,MAX(0,$F146-SUM($I146:AJ146)))),IF($E146=1,$F146-$I146,$H146)*INDEX(Rates!$C$2:$AP$60,MATCH($B146,Rates!$A$2:$A$60,0),29)))</f>
      </c>
      <c r="AL146" s="2">
        <f>IF($B146="",0,IF($D146=1,IF(30&lt;=$C146,MIN(IF($E146=1,$F146-$I146,$H146)*INDEX(Rates!$C$2:$AP$60,MATCH($B146,Rates!$A$2:$A$60,0),30),Limits!$B$9*Assets!$S146),MIN(Limits!$B$9*Assets!$S146,MAX(0,$F146-SUM($I146:AK146)))),IF($E146=1,$F146-$I146,$H146)*INDEX(Rates!$C$2:$AP$60,MATCH($B146,Rates!$A$2:$A$60,0),30)))</f>
      </c>
      <c r="AM146" s="2">
        <f>IF($B146="",0,IF($D146=1,IF(31&lt;=$C146,MIN(IF($E146=1,$F146-$I146,$H146)*INDEX(Rates!$C$2:$AP$60,MATCH($B146,Rates!$A$2:$A$60,0),31),Limits!$B$9*Assets!$S146),MIN(Limits!$B$9*Assets!$S146,MAX(0,$F146-SUM($I146:AL146)))),IF($E146=1,$F146-$I146,$H146)*INDEX(Rates!$C$2:$AP$60,MATCH($B146,Rates!$A$2:$A$60,0),31)))</f>
      </c>
      <c r="AN146" s="2">
        <f>IF($B146="",0,IF($D146=1,IF(32&lt;=$C146,MIN(IF($E146=1,$F146-$I146,$H146)*INDEX(Rates!$C$2:$AP$60,MATCH($B146,Rates!$A$2:$A$60,0),32),Limits!$B$9*Assets!$S146),MIN(Limits!$B$9*Assets!$S146,MAX(0,$F146-SUM($I146:AM146)))),IF($E146=1,$F146-$I146,$H146)*INDEX(Rates!$C$2:$AP$60,MATCH($B146,Rates!$A$2:$A$60,0),32)))</f>
      </c>
      <c r="AO146" s="2">
        <f>IF($B146="",0,IF($D146=1,IF(33&lt;=$C146,MIN(IF($E146=1,$F146-$I146,$H146)*INDEX(Rates!$C$2:$AP$60,MATCH($B146,Rates!$A$2:$A$60,0),33),Limits!$B$9*Assets!$S146),MIN(Limits!$B$9*Assets!$S146,MAX(0,$F146-SUM($I146:AN146)))),IF($E146=1,$F146-$I146,$H146)*INDEX(Rates!$C$2:$AP$60,MATCH($B146,Rates!$A$2:$A$60,0),33)))</f>
      </c>
      <c r="AP146" s="2">
        <f>IF($B146="",0,IF($D146=1,IF(34&lt;=$C146,MIN(IF($E146=1,$F146-$I146,$H146)*INDEX(Rates!$C$2:$AP$60,MATCH($B146,Rates!$A$2:$A$60,0),34),Limits!$B$9*Assets!$S146),MIN(Limits!$B$9*Assets!$S146,MAX(0,$F146-SUM($I146:AO146)))),IF($E146=1,$F146-$I146,$H146)*INDEX(Rates!$C$2:$AP$60,MATCH($B146,Rates!$A$2:$A$60,0),34)))</f>
      </c>
      <c r="AQ146" s="2">
        <f>IF($B146="",0,IF($D146=1,IF(35&lt;=$C146,MIN(IF($E146=1,$F146-$I146,$H146)*INDEX(Rates!$C$2:$AP$60,MATCH($B146,Rates!$A$2:$A$60,0),35),Limits!$B$9*Assets!$S146),MIN(Limits!$B$9*Assets!$S146,MAX(0,$F146-SUM($I146:AP146)))),IF($E146=1,$F146-$I146,$H146)*INDEX(Rates!$C$2:$AP$60,MATCH($B146,Rates!$A$2:$A$60,0),35)))</f>
      </c>
      <c r="AR146" s="2">
        <f>IF($B146="",0,IF($D146=1,IF(36&lt;=$C146,MIN(IF($E146=1,$F146-$I146,$H146)*INDEX(Rates!$C$2:$AP$60,MATCH($B146,Rates!$A$2:$A$60,0),36),Limits!$B$9*Assets!$S146),MIN(Limits!$B$9*Assets!$S146,MAX(0,$F146-SUM($I146:AQ146)))),IF($E146=1,$F146-$I146,$H146)*INDEX(Rates!$C$2:$AP$60,MATCH($B146,Rates!$A$2:$A$60,0),36)))</f>
      </c>
      <c r="AS146" s="2">
        <f>IF($B146="",0,IF($D146=1,IF(37&lt;=$C146,MIN(IF($E146=1,$F146-$I146,$H146)*INDEX(Rates!$C$2:$AP$60,MATCH($B146,Rates!$A$2:$A$60,0),37),Limits!$B$9*Assets!$S146),MIN(Limits!$B$9*Assets!$S146,MAX(0,$F146-SUM($I146:AR146)))),IF($E146=1,$F146-$I146,$H146)*INDEX(Rates!$C$2:$AP$60,MATCH($B146,Rates!$A$2:$A$60,0),37)))</f>
      </c>
      <c r="AT146" s="2">
        <f>IF($B146="",0,IF($D146=1,IF(38&lt;=$C146,MIN(IF($E146=1,$F146-$I146,$H146)*INDEX(Rates!$C$2:$AP$60,MATCH($B146,Rates!$A$2:$A$60,0),38),Limits!$B$9*Assets!$S146),MIN(Limits!$B$9*Assets!$S146,MAX(0,$F146-SUM($I146:AS146)))),IF($E146=1,$F146-$I146,$H146)*INDEX(Rates!$C$2:$AP$60,MATCH($B146,Rates!$A$2:$A$60,0),38)))</f>
      </c>
      <c r="AU146" s="2">
        <f>IF($B146="",0,IF($D146=1,IF(39&lt;=$C146,MIN(IF($E146=1,$F146-$I146,$H146)*INDEX(Rates!$C$2:$AP$60,MATCH($B146,Rates!$A$2:$A$60,0),39),Limits!$B$9*Assets!$S146),MIN(Limits!$B$9*Assets!$S146,MAX(0,$F146-SUM($I146:AT146)))),IF($E146=1,$F146-$I146,$H146)*INDEX(Rates!$C$2:$AP$60,MATCH($B146,Rates!$A$2:$A$60,0),39)))</f>
      </c>
      <c r="AV146" s="2">
        <f>IF($B146="",0,IF($D146=1,IF(40&lt;=$C146,MIN(IF($E146=1,$F146-$I146,$H146)*INDEX(Rates!$C$2:$AP$60,MATCH($B146,Rates!$A$2:$A$60,0),40),Limits!$B$9*Assets!$S146),MIN(Limits!$B$9*Assets!$S146,MAX(0,$F146-SUM($I146:AU146)))),IF($E146=1,$F146-$I146,$H146)*INDEX(Rates!$C$2:$AP$60,MATCH($B146,Rates!$A$2:$A$60,0),40)))</f>
      </c>
    </row>
    <row r="147" spans="1:48" x14ac:dyDescent="0.25">
      <c r="A147">
        <f>IF(Assets!A147="","",Assets!A147)</f>
      </c>
      <c r="B147">
        <f>Assets!AD147</f>
      </c>
      <c r="C147">
        <f>IF(B147="",0,INDEX(Rates!$B$2:$B$60,MATCH(B147,Rates!$A$2:$A$60,0)))</f>
      </c>
      <c r="D147">
        <f>Assets!X147</f>
      </c>
      <c r="E147">
        <f>IF(AND(D147=1,Assets!J147=1,Assets!K147=0),1,0)</f>
      </c>
      <c r="F147">
        <f>Assets!T147</f>
      </c>
      <c r="G147">
        <f>Assets!AF147+Assets!L147</f>
      </c>
      <c r="H147">
        <f>Assets!M147</f>
      </c>
      <c r="I147" s="2">
        <f>IF($B147="",0,IF($D147=1,IF(1&lt;=$C147,MIN($G147+$H147*INDEX(Rates!$C$2:$AP$60,MATCH($B147,Rates!$A$2:$A$60,0),1),Assets!$Z147),MIN($G147+$H147*INDEX(Rates!$C$2:$AP$60,MATCH($B147,Rates!$A$2:$A$60,0),1),Assets!$Z147)),$G147+$H147*INDEX(Rates!$C$2:$AP$60,MATCH($B147,Rates!$A$2:$A$60,0),1)))</f>
      </c>
      <c r="J147" s="2">
        <f>IF($B147="",0,IF($D147=1,IF(2&lt;=$C147,MIN(IF($E147=1,$F147-$I147,$H147)*INDEX(Rates!$C$2:$AP$60,MATCH($B147,Rates!$A$2:$A$60,0),2),Limits!$B$7*Assets!$S147),MIN(Limits!$B$9*Assets!$S147,MAX(0,$F147-SUM($I147:I147)))),IF($E147=1,$F147-$I147,$H147)*INDEX(Rates!$C$2:$AP$60,MATCH($B147,Rates!$A$2:$A$60,0),2)))</f>
      </c>
      <c r="K147" s="2">
        <f>IF($B147="",0,IF($D147=1,IF(3&lt;=$C147,MIN(IF($E147=1,$F147-$I147,$H147)*INDEX(Rates!$C$2:$AP$60,MATCH($B147,Rates!$A$2:$A$60,0),3),Limits!$B$8*Assets!$S147),MIN(Limits!$B$9*Assets!$S147,MAX(0,$F147-SUM($I147:J147)))),IF($E147=1,$F147-$I147,$H147)*INDEX(Rates!$C$2:$AP$60,MATCH($B147,Rates!$A$2:$A$60,0),3)))</f>
      </c>
      <c r="L147" s="2">
        <f>IF($B147="",0,IF($D147=1,IF(4&lt;=$C147,MIN(IF($E147=1,$F147-$I147,$H147)*INDEX(Rates!$C$2:$AP$60,MATCH($B147,Rates!$A$2:$A$60,0),4),Limits!$B$9*Assets!$S147),MIN(Limits!$B$9*Assets!$S147,MAX(0,$F147-SUM($I147:K147)))),IF($E147=1,$F147-$I147,$H147)*INDEX(Rates!$C$2:$AP$60,MATCH($B147,Rates!$A$2:$A$60,0),4)))</f>
      </c>
      <c r="M147" s="2">
        <f>IF($B147="",0,IF($D147=1,IF(5&lt;=$C147,MIN(IF($E147=1,$F147-$I147,$H147)*INDEX(Rates!$C$2:$AP$60,MATCH($B147,Rates!$A$2:$A$60,0),5),Limits!$B$9*Assets!$S147),MIN(Limits!$B$9*Assets!$S147,MAX(0,$F147-SUM($I147:L147)))),IF($E147=1,$F147-$I147,$H147)*INDEX(Rates!$C$2:$AP$60,MATCH($B147,Rates!$A$2:$A$60,0),5)))</f>
      </c>
      <c r="N147" s="2">
        <f>IF($B147="",0,IF($D147=1,IF(6&lt;=$C147,MIN(IF($E147=1,$F147-$I147,$H147)*INDEX(Rates!$C$2:$AP$60,MATCH($B147,Rates!$A$2:$A$60,0),6),Limits!$B$9*Assets!$S147),MIN(Limits!$B$9*Assets!$S147,MAX(0,$F147-SUM($I147:M147)))),IF($E147=1,$F147-$I147,$H147)*INDEX(Rates!$C$2:$AP$60,MATCH($B147,Rates!$A$2:$A$60,0),6)))</f>
      </c>
      <c r="O147" s="2">
        <f>IF($B147="",0,IF($D147=1,IF(7&lt;=$C147,MIN(IF($E147=1,$F147-$I147,$H147)*INDEX(Rates!$C$2:$AP$60,MATCH($B147,Rates!$A$2:$A$60,0),7),Limits!$B$9*Assets!$S147),MIN(Limits!$B$9*Assets!$S147,MAX(0,$F147-SUM($I147:N147)))),IF($E147=1,$F147-$I147,$H147)*INDEX(Rates!$C$2:$AP$60,MATCH($B147,Rates!$A$2:$A$60,0),7)))</f>
      </c>
      <c r="P147" s="2">
        <f>IF($B147="",0,IF($D147=1,IF(8&lt;=$C147,MIN(IF($E147=1,$F147-$I147,$H147)*INDEX(Rates!$C$2:$AP$60,MATCH($B147,Rates!$A$2:$A$60,0),8),Limits!$B$9*Assets!$S147),MIN(Limits!$B$9*Assets!$S147,MAX(0,$F147-SUM($I147:O147)))),IF($E147=1,$F147-$I147,$H147)*INDEX(Rates!$C$2:$AP$60,MATCH($B147,Rates!$A$2:$A$60,0),8)))</f>
      </c>
      <c r="Q147" s="2">
        <f>IF($B147="",0,IF($D147=1,IF(9&lt;=$C147,MIN(IF($E147=1,$F147-$I147,$H147)*INDEX(Rates!$C$2:$AP$60,MATCH($B147,Rates!$A$2:$A$60,0),9),Limits!$B$9*Assets!$S147),MIN(Limits!$B$9*Assets!$S147,MAX(0,$F147-SUM($I147:P147)))),IF($E147=1,$F147-$I147,$H147)*INDEX(Rates!$C$2:$AP$60,MATCH($B147,Rates!$A$2:$A$60,0),9)))</f>
      </c>
      <c r="R147" s="2">
        <f>IF($B147="",0,IF($D147=1,IF(10&lt;=$C147,MIN(IF($E147=1,$F147-$I147,$H147)*INDEX(Rates!$C$2:$AP$60,MATCH($B147,Rates!$A$2:$A$60,0),10),Limits!$B$9*Assets!$S147),MIN(Limits!$B$9*Assets!$S147,MAX(0,$F147-SUM($I147:Q147)))),IF($E147=1,$F147-$I147,$H147)*INDEX(Rates!$C$2:$AP$60,MATCH($B147,Rates!$A$2:$A$60,0),10)))</f>
      </c>
      <c r="S147" s="2">
        <f>IF($B147="",0,IF($D147=1,IF(11&lt;=$C147,MIN(IF($E147=1,$F147-$I147,$H147)*INDEX(Rates!$C$2:$AP$60,MATCH($B147,Rates!$A$2:$A$60,0),11),Limits!$B$9*Assets!$S147),MIN(Limits!$B$9*Assets!$S147,MAX(0,$F147-SUM($I147:R147)))),IF($E147=1,$F147-$I147,$H147)*INDEX(Rates!$C$2:$AP$60,MATCH($B147,Rates!$A$2:$A$60,0),11)))</f>
      </c>
      <c r="T147" s="2">
        <f>IF($B147="",0,IF($D147=1,IF(12&lt;=$C147,MIN(IF($E147=1,$F147-$I147,$H147)*INDEX(Rates!$C$2:$AP$60,MATCH($B147,Rates!$A$2:$A$60,0),12),Limits!$B$9*Assets!$S147),MIN(Limits!$B$9*Assets!$S147,MAX(0,$F147-SUM($I147:S147)))),IF($E147=1,$F147-$I147,$H147)*INDEX(Rates!$C$2:$AP$60,MATCH($B147,Rates!$A$2:$A$60,0),12)))</f>
      </c>
      <c r="U147" s="2">
        <f>IF($B147="",0,IF($D147=1,IF(13&lt;=$C147,MIN(IF($E147=1,$F147-$I147,$H147)*INDEX(Rates!$C$2:$AP$60,MATCH($B147,Rates!$A$2:$A$60,0),13),Limits!$B$9*Assets!$S147),MIN(Limits!$B$9*Assets!$S147,MAX(0,$F147-SUM($I147:T147)))),IF($E147=1,$F147-$I147,$H147)*INDEX(Rates!$C$2:$AP$60,MATCH($B147,Rates!$A$2:$A$60,0),13)))</f>
      </c>
      <c r="V147" s="2">
        <f>IF($B147="",0,IF($D147=1,IF(14&lt;=$C147,MIN(IF($E147=1,$F147-$I147,$H147)*INDEX(Rates!$C$2:$AP$60,MATCH($B147,Rates!$A$2:$A$60,0),14),Limits!$B$9*Assets!$S147),MIN(Limits!$B$9*Assets!$S147,MAX(0,$F147-SUM($I147:U147)))),IF($E147=1,$F147-$I147,$H147)*INDEX(Rates!$C$2:$AP$60,MATCH($B147,Rates!$A$2:$A$60,0),14)))</f>
      </c>
      <c r="W147" s="2">
        <f>IF($B147="",0,IF($D147=1,IF(15&lt;=$C147,MIN(IF($E147=1,$F147-$I147,$H147)*INDEX(Rates!$C$2:$AP$60,MATCH($B147,Rates!$A$2:$A$60,0),15),Limits!$B$9*Assets!$S147),MIN(Limits!$B$9*Assets!$S147,MAX(0,$F147-SUM($I147:V147)))),IF($E147=1,$F147-$I147,$H147)*INDEX(Rates!$C$2:$AP$60,MATCH($B147,Rates!$A$2:$A$60,0),15)))</f>
      </c>
      <c r="X147" s="2">
        <f>IF($B147="",0,IF($D147=1,IF(16&lt;=$C147,MIN(IF($E147=1,$F147-$I147,$H147)*INDEX(Rates!$C$2:$AP$60,MATCH($B147,Rates!$A$2:$A$60,0),16),Limits!$B$9*Assets!$S147),MIN(Limits!$B$9*Assets!$S147,MAX(0,$F147-SUM($I147:W147)))),IF($E147=1,$F147-$I147,$H147)*INDEX(Rates!$C$2:$AP$60,MATCH($B147,Rates!$A$2:$A$60,0),16)))</f>
      </c>
      <c r="Y147" s="2">
        <f>IF($B147="",0,IF($D147=1,IF(17&lt;=$C147,MIN(IF($E147=1,$F147-$I147,$H147)*INDEX(Rates!$C$2:$AP$60,MATCH($B147,Rates!$A$2:$A$60,0),17),Limits!$B$9*Assets!$S147),MIN(Limits!$B$9*Assets!$S147,MAX(0,$F147-SUM($I147:X147)))),IF($E147=1,$F147-$I147,$H147)*INDEX(Rates!$C$2:$AP$60,MATCH($B147,Rates!$A$2:$A$60,0),17)))</f>
      </c>
      <c r="Z147" s="2">
        <f>IF($B147="",0,IF($D147=1,IF(18&lt;=$C147,MIN(IF($E147=1,$F147-$I147,$H147)*INDEX(Rates!$C$2:$AP$60,MATCH($B147,Rates!$A$2:$A$60,0),18),Limits!$B$9*Assets!$S147),MIN(Limits!$B$9*Assets!$S147,MAX(0,$F147-SUM($I147:Y147)))),IF($E147=1,$F147-$I147,$H147)*INDEX(Rates!$C$2:$AP$60,MATCH($B147,Rates!$A$2:$A$60,0),18)))</f>
      </c>
      <c r="AA147" s="2">
        <f>IF($B147="",0,IF($D147=1,IF(19&lt;=$C147,MIN(IF($E147=1,$F147-$I147,$H147)*INDEX(Rates!$C$2:$AP$60,MATCH($B147,Rates!$A$2:$A$60,0),19),Limits!$B$9*Assets!$S147),MIN(Limits!$B$9*Assets!$S147,MAX(0,$F147-SUM($I147:Z147)))),IF($E147=1,$F147-$I147,$H147)*INDEX(Rates!$C$2:$AP$60,MATCH($B147,Rates!$A$2:$A$60,0),19)))</f>
      </c>
      <c r="AB147" s="2">
        <f>IF($B147="",0,IF($D147=1,IF(20&lt;=$C147,MIN(IF($E147=1,$F147-$I147,$H147)*INDEX(Rates!$C$2:$AP$60,MATCH($B147,Rates!$A$2:$A$60,0),20),Limits!$B$9*Assets!$S147),MIN(Limits!$B$9*Assets!$S147,MAX(0,$F147-SUM($I147:AA147)))),IF($E147=1,$F147-$I147,$H147)*INDEX(Rates!$C$2:$AP$60,MATCH($B147,Rates!$A$2:$A$60,0),20)))</f>
      </c>
      <c r="AC147" s="2">
        <f>IF($B147="",0,IF($D147=1,IF(21&lt;=$C147,MIN(IF($E147=1,$F147-$I147,$H147)*INDEX(Rates!$C$2:$AP$60,MATCH($B147,Rates!$A$2:$A$60,0),21),Limits!$B$9*Assets!$S147),MIN(Limits!$B$9*Assets!$S147,MAX(0,$F147-SUM($I147:AB147)))),IF($E147=1,$F147-$I147,$H147)*INDEX(Rates!$C$2:$AP$60,MATCH($B147,Rates!$A$2:$A$60,0),21)))</f>
      </c>
      <c r="AD147" s="2">
        <f>IF($B147="",0,IF($D147=1,IF(22&lt;=$C147,MIN(IF($E147=1,$F147-$I147,$H147)*INDEX(Rates!$C$2:$AP$60,MATCH($B147,Rates!$A$2:$A$60,0),22),Limits!$B$9*Assets!$S147),MIN(Limits!$B$9*Assets!$S147,MAX(0,$F147-SUM($I147:AC147)))),IF($E147=1,$F147-$I147,$H147)*INDEX(Rates!$C$2:$AP$60,MATCH($B147,Rates!$A$2:$A$60,0),22)))</f>
      </c>
      <c r="AE147" s="2">
        <f>IF($B147="",0,IF($D147=1,IF(23&lt;=$C147,MIN(IF($E147=1,$F147-$I147,$H147)*INDEX(Rates!$C$2:$AP$60,MATCH($B147,Rates!$A$2:$A$60,0),23),Limits!$B$9*Assets!$S147),MIN(Limits!$B$9*Assets!$S147,MAX(0,$F147-SUM($I147:AD147)))),IF($E147=1,$F147-$I147,$H147)*INDEX(Rates!$C$2:$AP$60,MATCH($B147,Rates!$A$2:$A$60,0),23)))</f>
      </c>
      <c r="AF147" s="2">
        <f>IF($B147="",0,IF($D147=1,IF(24&lt;=$C147,MIN(IF($E147=1,$F147-$I147,$H147)*INDEX(Rates!$C$2:$AP$60,MATCH($B147,Rates!$A$2:$A$60,0),24),Limits!$B$9*Assets!$S147),MIN(Limits!$B$9*Assets!$S147,MAX(0,$F147-SUM($I147:AE147)))),IF($E147=1,$F147-$I147,$H147)*INDEX(Rates!$C$2:$AP$60,MATCH($B147,Rates!$A$2:$A$60,0),24)))</f>
      </c>
      <c r="AG147" s="2">
        <f>IF($B147="",0,IF($D147=1,IF(25&lt;=$C147,MIN(IF($E147=1,$F147-$I147,$H147)*INDEX(Rates!$C$2:$AP$60,MATCH($B147,Rates!$A$2:$A$60,0),25),Limits!$B$9*Assets!$S147),MIN(Limits!$B$9*Assets!$S147,MAX(0,$F147-SUM($I147:AF147)))),IF($E147=1,$F147-$I147,$H147)*INDEX(Rates!$C$2:$AP$60,MATCH($B147,Rates!$A$2:$A$60,0),25)))</f>
      </c>
      <c r="AH147" s="2">
        <f>IF($B147="",0,IF($D147=1,IF(26&lt;=$C147,MIN(IF($E147=1,$F147-$I147,$H147)*INDEX(Rates!$C$2:$AP$60,MATCH($B147,Rates!$A$2:$A$60,0),26),Limits!$B$9*Assets!$S147),MIN(Limits!$B$9*Assets!$S147,MAX(0,$F147-SUM($I147:AG147)))),IF($E147=1,$F147-$I147,$H147)*INDEX(Rates!$C$2:$AP$60,MATCH($B147,Rates!$A$2:$A$60,0),26)))</f>
      </c>
      <c r="AI147" s="2">
        <f>IF($B147="",0,IF($D147=1,IF(27&lt;=$C147,MIN(IF($E147=1,$F147-$I147,$H147)*INDEX(Rates!$C$2:$AP$60,MATCH($B147,Rates!$A$2:$A$60,0),27),Limits!$B$9*Assets!$S147),MIN(Limits!$B$9*Assets!$S147,MAX(0,$F147-SUM($I147:AH147)))),IF($E147=1,$F147-$I147,$H147)*INDEX(Rates!$C$2:$AP$60,MATCH($B147,Rates!$A$2:$A$60,0),27)))</f>
      </c>
      <c r="AJ147" s="2">
        <f>IF($B147="",0,IF($D147=1,IF(28&lt;=$C147,MIN(IF($E147=1,$F147-$I147,$H147)*INDEX(Rates!$C$2:$AP$60,MATCH($B147,Rates!$A$2:$A$60,0),28),Limits!$B$9*Assets!$S147),MIN(Limits!$B$9*Assets!$S147,MAX(0,$F147-SUM($I147:AI147)))),IF($E147=1,$F147-$I147,$H147)*INDEX(Rates!$C$2:$AP$60,MATCH($B147,Rates!$A$2:$A$60,0),28)))</f>
      </c>
      <c r="AK147" s="2">
        <f>IF($B147="",0,IF($D147=1,IF(29&lt;=$C147,MIN(IF($E147=1,$F147-$I147,$H147)*INDEX(Rates!$C$2:$AP$60,MATCH($B147,Rates!$A$2:$A$60,0),29),Limits!$B$9*Assets!$S147),MIN(Limits!$B$9*Assets!$S147,MAX(0,$F147-SUM($I147:AJ147)))),IF($E147=1,$F147-$I147,$H147)*INDEX(Rates!$C$2:$AP$60,MATCH($B147,Rates!$A$2:$A$60,0),29)))</f>
      </c>
      <c r="AL147" s="2">
        <f>IF($B147="",0,IF($D147=1,IF(30&lt;=$C147,MIN(IF($E147=1,$F147-$I147,$H147)*INDEX(Rates!$C$2:$AP$60,MATCH($B147,Rates!$A$2:$A$60,0),30),Limits!$B$9*Assets!$S147),MIN(Limits!$B$9*Assets!$S147,MAX(0,$F147-SUM($I147:AK147)))),IF($E147=1,$F147-$I147,$H147)*INDEX(Rates!$C$2:$AP$60,MATCH($B147,Rates!$A$2:$A$60,0),30)))</f>
      </c>
      <c r="AM147" s="2">
        <f>IF($B147="",0,IF($D147=1,IF(31&lt;=$C147,MIN(IF($E147=1,$F147-$I147,$H147)*INDEX(Rates!$C$2:$AP$60,MATCH($B147,Rates!$A$2:$A$60,0),31),Limits!$B$9*Assets!$S147),MIN(Limits!$B$9*Assets!$S147,MAX(0,$F147-SUM($I147:AL147)))),IF($E147=1,$F147-$I147,$H147)*INDEX(Rates!$C$2:$AP$60,MATCH($B147,Rates!$A$2:$A$60,0),31)))</f>
      </c>
      <c r="AN147" s="2">
        <f>IF($B147="",0,IF($D147=1,IF(32&lt;=$C147,MIN(IF($E147=1,$F147-$I147,$H147)*INDEX(Rates!$C$2:$AP$60,MATCH($B147,Rates!$A$2:$A$60,0),32),Limits!$B$9*Assets!$S147),MIN(Limits!$B$9*Assets!$S147,MAX(0,$F147-SUM($I147:AM147)))),IF($E147=1,$F147-$I147,$H147)*INDEX(Rates!$C$2:$AP$60,MATCH($B147,Rates!$A$2:$A$60,0),32)))</f>
      </c>
      <c r="AO147" s="2">
        <f>IF($B147="",0,IF($D147=1,IF(33&lt;=$C147,MIN(IF($E147=1,$F147-$I147,$H147)*INDEX(Rates!$C$2:$AP$60,MATCH($B147,Rates!$A$2:$A$60,0),33),Limits!$B$9*Assets!$S147),MIN(Limits!$B$9*Assets!$S147,MAX(0,$F147-SUM($I147:AN147)))),IF($E147=1,$F147-$I147,$H147)*INDEX(Rates!$C$2:$AP$60,MATCH($B147,Rates!$A$2:$A$60,0),33)))</f>
      </c>
      <c r="AP147" s="2">
        <f>IF($B147="",0,IF($D147=1,IF(34&lt;=$C147,MIN(IF($E147=1,$F147-$I147,$H147)*INDEX(Rates!$C$2:$AP$60,MATCH($B147,Rates!$A$2:$A$60,0),34),Limits!$B$9*Assets!$S147),MIN(Limits!$B$9*Assets!$S147,MAX(0,$F147-SUM($I147:AO147)))),IF($E147=1,$F147-$I147,$H147)*INDEX(Rates!$C$2:$AP$60,MATCH($B147,Rates!$A$2:$A$60,0),34)))</f>
      </c>
      <c r="AQ147" s="2">
        <f>IF($B147="",0,IF($D147=1,IF(35&lt;=$C147,MIN(IF($E147=1,$F147-$I147,$H147)*INDEX(Rates!$C$2:$AP$60,MATCH($B147,Rates!$A$2:$A$60,0),35),Limits!$B$9*Assets!$S147),MIN(Limits!$B$9*Assets!$S147,MAX(0,$F147-SUM($I147:AP147)))),IF($E147=1,$F147-$I147,$H147)*INDEX(Rates!$C$2:$AP$60,MATCH($B147,Rates!$A$2:$A$60,0),35)))</f>
      </c>
      <c r="AR147" s="2">
        <f>IF($B147="",0,IF($D147=1,IF(36&lt;=$C147,MIN(IF($E147=1,$F147-$I147,$H147)*INDEX(Rates!$C$2:$AP$60,MATCH($B147,Rates!$A$2:$A$60,0),36),Limits!$B$9*Assets!$S147),MIN(Limits!$B$9*Assets!$S147,MAX(0,$F147-SUM($I147:AQ147)))),IF($E147=1,$F147-$I147,$H147)*INDEX(Rates!$C$2:$AP$60,MATCH($B147,Rates!$A$2:$A$60,0),36)))</f>
      </c>
      <c r="AS147" s="2">
        <f>IF($B147="",0,IF($D147=1,IF(37&lt;=$C147,MIN(IF($E147=1,$F147-$I147,$H147)*INDEX(Rates!$C$2:$AP$60,MATCH($B147,Rates!$A$2:$A$60,0),37),Limits!$B$9*Assets!$S147),MIN(Limits!$B$9*Assets!$S147,MAX(0,$F147-SUM($I147:AR147)))),IF($E147=1,$F147-$I147,$H147)*INDEX(Rates!$C$2:$AP$60,MATCH($B147,Rates!$A$2:$A$60,0),37)))</f>
      </c>
      <c r="AT147" s="2">
        <f>IF($B147="",0,IF($D147=1,IF(38&lt;=$C147,MIN(IF($E147=1,$F147-$I147,$H147)*INDEX(Rates!$C$2:$AP$60,MATCH($B147,Rates!$A$2:$A$60,0),38),Limits!$B$9*Assets!$S147),MIN(Limits!$B$9*Assets!$S147,MAX(0,$F147-SUM($I147:AS147)))),IF($E147=1,$F147-$I147,$H147)*INDEX(Rates!$C$2:$AP$60,MATCH($B147,Rates!$A$2:$A$60,0),38)))</f>
      </c>
      <c r="AU147" s="2">
        <f>IF($B147="",0,IF($D147=1,IF(39&lt;=$C147,MIN(IF($E147=1,$F147-$I147,$H147)*INDEX(Rates!$C$2:$AP$60,MATCH($B147,Rates!$A$2:$A$60,0),39),Limits!$B$9*Assets!$S147),MIN(Limits!$B$9*Assets!$S147,MAX(0,$F147-SUM($I147:AT147)))),IF($E147=1,$F147-$I147,$H147)*INDEX(Rates!$C$2:$AP$60,MATCH($B147,Rates!$A$2:$A$60,0),39)))</f>
      </c>
      <c r="AV147" s="2">
        <f>IF($B147="",0,IF($D147=1,IF(40&lt;=$C147,MIN(IF($E147=1,$F147-$I147,$H147)*INDEX(Rates!$C$2:$AP$60,MATCH($B147,Rates!$A$2:$A$60,0),40),Limits!$B$9*Assets!$S147),MIN(Limits!$B$9*Assets!$S147,MAX(0,$F147-SUM($I147:AU147)))),IF($E147=1,$F147-$I147,$H147)*INDEX(Rates!$C$2:$AP$60,MATCH($B147,Rates!$A$2:$A$60,0),40)))</f>
      </c>
    </row>
    <row r="148" spans="1:48" x14ac:dyDescent="0.25">
      <c r="A148">
        <f>IF(Assets!A148="","",Assets!A148)</f>
      </c>
      <c r="B148">
        <f>Assets!AD148</f>
      </c>
      <c r="C148">
        <f>IF(B148="",0,INDEX(Rates!$B$2:$B$60,MATCH(B148,Rates!$A$2:$A$60,0)))</f>
      </c>
      <c r="D148">
        <f>Assets!X148</f>
      </c>
      <c r="E148">
        <f>IF(AND(D148=1,Assets!J148=1,Assets!K148=0),1,0)</f>
      </c>
      <c r="F148">
        <f>Assets!T148</f>
      </c>
      <c r="G148">
        <f>Assets!AF148+Assets!L148</f>
      </c>
      <c r="H148">
        <f>Assets!M148</f>
      </c>
      <c r="I148" s="2">
        <f>IF($B148="",0,IF($D148=1,IF(1&lt;=$C148,MIN($G148+$H148*INDEX(Rates!$C$2:$AP$60,MATCH($B148,Rates!$A$2:$A$60,0),1),Assets!$Z148),MIN($G148+$H148*INDEX(Rates!$C$2:$AP$60,MATCH($B148,Rates!$A$2:$A$60,0),1),Assets!$Z148)),$G148+$H148*INDEX(Rates!$C$2:$AP$60,MATCH($B148,Rates!$A$2:$A$60,0),1)))</f>
      </c>
      <c r="J148" s="2">
        <f>IF($B148="",0,IF($D148=1,IF(2&lt;=$C148,MIN(IF($E148=1,$F148-$I148,$H148)*INDEX(Rates!$C$2:$AP$60,MATCH($B148,Rates!$A$2:$A$60,0),2),Limits!$B$7*Assets!$S148),MIN(Limits!$B$9*Assets!$S148,MAX(0,$F148-SUM($I148:I148)))),IF($E148=1,$F148-$I148,$H148)*INDEX(Rates!$C$2:$AP$60,MATCH($B148,Rates!$A$2:$A$60,0),2)))</f>
      </c>
      <c r="K148" s="2">
        <f>IF($B148="",0,IF($D148=1,IF(3&lt;=$C148,MIN(IF($E148=1,$F148-$I148,$H148)*INDEX(Rates!$C$2:$AP$60,MATCH($B148,Rates!$A$2:$A$60,0),3),Limits!$B$8*Assets!$S148),MIN(Limits!$B$9*Assets!$S148,MAX(0,$F148-SUM($I148:J148)))),IF($E148=1,$F148-$I148,$H148)*INDEX(Rates!$C$2:$AP$60,MATCH($B148,Rates!$A$2:$A$60,0),3)))</f>
      </c>
      <c r="L148" s="2">
        <f>IF($B148="",0,IF($D148=1,IF(4&lt;=$C148,MIN(IF($E148=1,$F148-$I148,$H148)*INDEX(Rates!$C$2:$AP$60,MATCH($B148,Rates!$A$2:$A$60,0),4),Limits!$B$9*Assets!$S148),MIN(Limits!$B$9*Assets!$S148,MAX(0,$F148-SUM($I148:K148)))),IF($E148=1,$F148-$I148,$H148)*INDEX(Rates!$C$2:$AP$60,MATCH($B148,Rates!$A$2:$A$60,0),4)))</f>
      </c>
      <c r="M148" s="2">
        <f>IF($B148="",0,IF($D148=1,IF(5&lt;=$C148,MIN(IF($E148=1,$F148-$I148,$H148)*INDEX(Rates!$C$2:$AP$60,MATCH($B148,Rates!$A$2:$A$60,0),5),Limits!$B$9*Assets!$S148),MIN(Limits!$B$9*Assets!$S148,MAX(0,$F148-SUM($I148:L148)))),IF($E148=1,$F148-$I148,$H148)*INDEX(Rates!$C$2:$AP$60,MATCH($B148,Rates!$A$2:$A$60,0),5)))</f>
      </c>
      <c r="N148" s="2">
        <f>IF($B148="",0,IF($D148=1,IF(6&lt;=$C148,MIN(IF($E148=1,$F148-$I148,$H148)*INDEX(Rates!$C$2:$AP$60,MATCH($B148,Rates!$A$2:$A$60,0),6),Limits!$B$9*Assets!$S148),MIN(Limits!$B$9*Assets!$S148,MAX(0,$F148-SUM($I148:M148)))),IF($E148=1,$F148-$I148,$H148)*INDEX(Rates!$C$2:$AP$60,MATCH($B148,Rates!$A$2:$A$60,0),6)))</f>
      </c>
      <c r="O148" s="2">
        <f>IF($B148="",0,IF($D148=1,IF(7&lt;=$C148,MIN(IF($E148=1,$F148-$I148,$H148)*INDEX(Rates!$C$2:$AP$60,MATCH($B148,Rates!$A$2:$A$60,0),7),Limits!$B$9*Assets!$S148),MIN(Limits!$B$9*Assets!$S148,MAX(0,$F148-SUM($I148:N148)))),IF($E148=1,$F148-$I148,$H148)*INDEX(Rates!$C$2:$AP$60,MATCH($B148,Rates!$A$2:$A$60,0),7)))</f>
      </c>
      <c r="P148" s="2">
        <f>IF($B148="",0,IF($D148=1,IF(8&lt;=$C148,MIN(IF($E148=1,$F148-$I148,$H148)*INDEX(Rates!$C$2:$AP$60,MATCH($B148,Rates!$A$2:$A$60,0),8),Limits!$B$9*Assets!$S148),MIN(Limits!$B$9*Assets!$S148,MAX(0,$F148-SUM($I148:O148)))),IF($E148=1,$F148-$I148,$H148)*INDEX(Rates!$C$2:$AP$60,MATCH($B148,Rates!$A$2:$A$60,0),8)))</f>
      </c>
      <c r="Q148" s="2">
        <f>IF($B148="",0,IF($D148=1,IF(9&lt;=$C148,MIN(IF($E148=1,$F148-$I148,$H148)*INDEX(Rates!$C$2:$AP$60,MATCH($B148,Rates!$A$2:$A$60,0),9),Limits!$B$9*Assets!$S148),MIN(Limits!$B$9*Assets!$S148,MAX(0,$F148-SUM($I148:P148)))),IF($E148=1,$F148-$I148,$H148)*INDEX(Rates!$C$2:$AP$60,MATCH($B148,Rates!$A$2:$A$60,0),9)))</f>
      </c>
      <c r="R148" s="2">
        <f>IF($B148="",0,IF($D148=1,IF(10&lt;=$C148,MIN(IF($E148=1,$F148-$I148,$H148)*INDEX(Rates!$C$2:$AP$60,MATCH($B148,Rates!$A$2:$A$60,0),10),Limits!$B$9*Assets!$S148),MIN(Limits!$B$9*Assets!$S148,MAX(0,$F148-SUM($I148:Q148)))),IF($E148=1,$F148-$I148,$H148)*INDEX(Rates!$C$2:$AP$60,MATCH($B148,Rates!$A$2:$A$60,0),10)))</f>
      </c>
      <c r="S148" s="2">
        <f>IF($B148="",0,IF($D148=1,IF(11&lt;=$C148,MIN(IF($E148=1,$F148-$I148,$H148)*INDEX(Rates!$C$2:$AP$60,MATCH($B148,Rates!$A$2:$A$60,0),11),Limits!$B$9*Assets!$S148),MIN(Limits!$B$9*Assets!$S148,MAX(0,$F148-SUM($I148:R148)))),IF($E148=1,$F148-$I148,$H148)*INDEX(Rates!$C$2:$AP$60,MATCH($B148,Rates!$A$2:$A$60,0),11)))</f>
      </c>
      <c r="T148" s="2">
        <f>IF($B148="",0,IF($D148=1,IF(12&lt;=$C148,MIN(IF($E148=1,$F148-$I148,$H148)*INDEX(Rates!$C$2:$AP$60,MATCH($B148,Rates!$A$2:$A$60,0),12),Limits!$B$9*Assets!$S148),MIN(Limits!$B$9*Assets!$S148,MAX(0,$F148-SUM($I148:S148)))),IF($E148=1,$F148-$I148,$H148)*INDEX(Rates!$C$2:$AP$60,MATCH($B148,Rates!$A$2:$A$60,0),12)))</f>
      </c>
      <c r="U148" s="2">
        <f>IF($B148="",0,IF($D148=1,IF(13&lt;=$C148,MIN(IF($E148=1,$F148-$I148,$H148)*INDEX(Rates!$C$2:$AP$60,MATCH($B148,Rates!$A$2:$A$60,0),13),Limits!$B$9*Assets!$S148),MIN(Limits!$B$9*Assets!$S148,MAX(0,$F148-SUM($I148:T148)))),IF($E148=1,$F148-$I148,$H148)*INDEX(Rates!$C$2:$AP$60,MATCH($B148,Rates!$A$2:$A$60,0),13)))</f>
      </c>
      <c r="V148" s="2">
        <f>IF($B148="",0,IF($D148=1,IF(14&lt;=$C148,MIN(IF($E148=1,$F148-$I148,$H148)*INDEX(Rates!$C$2:$AP$60,MATCH($B148,Rates!$A$2:$A$60,0),14),Limits!$B$9*Assets!$S148),MIN(Limits!$B$9*Assets!$S148,MAX(0,$F148-SUM($I148:U148)))),IF($E148=1,$F148-$I148,$H148)*INDEX(Rates!$C$2:$AP$60,MATCH($B148,Rates!$A$2:$A$60,0),14)))</f>
      </c>
      <c r="W148" s="2">
        <f>IF($B148="",0,IF($D148=1,IF(15&lt;=$C148,MIN(IF($E148=1,$F148-$I148,$H148)*INDEX(Rates!$C$2:$AP$60,MATCH($B148,Rates!$A$2:$A$60,0),15),Limits!$B$9*Assets!$S148),MIN(Limits!$B$9*Assets!$S148,MAX(0,$F148-SUM($I148:V148)))),IF($E148=1,$F148-$I148,$H148)*INDEX(Rates!$C$2:$AP$60,MATCH($B148,Rates!$A$2:$A$60,0),15)))</f>
      </c>
      <c r="X148" s="2">
        <f>IF($B148="",0,IF($D148=1,IF(16&lt;=$C148,MIN(IF($E148=1,$F148-$I148,$H148)*INDEX(Rates!$C$2:$AP$60,MATCH($B148,Rates!$A$2:$A$60,0),16),Limits!$B$9*Assets!$S148),MIN(Limits!$B$9*Assets!$S148,MAX(0,$F148-SUM($I148:W148)))),IF($E148=1,$F148-$I148,$H148)*INDEX(Rates!$C$2:$AP$60,MATCH($B148,Rates!$A$2:$A$60,0),16)))</f>
      </c>
      <c r="Y148" s="2">
        <f>IF($B148="",0,IF($D148=1,IF(17&lt;=$C148,MIN(IF($E148=1,$F148-$I148,$H148)*INDEX(Rates!$C$2:$AP$60,MATCH($B148,Rates!$A$2:$A$60,0),17),Limits!$B$9*Assets!$S148),MIN(Limits!$B$9*Assets!$S148,MAX(0,$F148-SUM($I148:X148)))),IF($E148=1,$F148-$I148,$H148)*INDEX(Rates!$C$2:$AP$60,MATCH($B148,Rates!$A$2:$A$60,0),17)))</f>
      </c>
      <c r="Z148" s="2">
        <f>IF($B148="",0,IF($D148=1,IF(18&lt;=$C148,MIN(IF($E148=1,$F148-$I148,$H148)*INDEX(Rates!$C$2:$AP$60,MATCH($B148,Rates!$A$2:$A$60,0),18),Limits!$B$9*Assets!$S148),MIN(Limits!$B$9*Assets!$S148,MAX(0,$F148-SUM($I148:Y148)))),IF($E148=1,$F148-$I148,$H148)*INDEX(Rates!$C$2:$AP$60,MATCH($B148,Rates!$A$2:$A$60,0),18)))</f>
      </c>
      <c r="AA148" s="2">
        <f>IF($B148="",0,IF($D148=1,IF(19&lt;=$C148,MIN(IF($E148=1,$F148-$I148,$H148)*INDEX(Rates!$C$2:$AP$60,MATCH($B148,Rates!$A$2:$A$60,0),19),Limits!$B$9*Assets!$S148),MIN(Limits!$B$9*Assets!$S148,MAX(0,$F148-SUM($I148:Z148)))),IF($E148=1,$F148-$I148,$H148)*INDEX(Rates!$C$2:$AP$60,MATCH($B148,Rates!$A$2:$A$60,0),19)))</f>
      </c>
      <c r="AB148" s="2">
        <f>IF($B148="",0,IF($D148=1,IF(20&lt;=$C148,MIN(IF($E148=1,$F148-$I148,$H148)*INDEX(Rates!$C$2:$AP$60,MATCH($B148,Rates!$A$2:$A$60,0),20),Limits!$B$9*Assets!$S148),MIN(Limits!$B$9*Assets!$S148,MAX(0,$F148-SUM($I148:AA148)))),IF($E148=1,$F148-$I148,$H148)*INDEX(Rates!$C$2:$AP$60,MATCH($B148,Rates!$A$2:$A$60,0),20)))</f>
      </c>
      <c r="AC148" s="2">
        <f>IF($B148="",0,IF($D148=1,IF(21&lt;=$C148,MIN(IF($E148=1,$F148-$I148,$H148)*INDEX(Rates!$C$2:$AP$60,MATCH($B148,Rates!$A$2:$A$60,0),21),Limits!$B$9*Assets!$S148),MIN(Limits!$B$9*Assets!$S148,MAX(0,$F148-SUM($I148:AB148)))),IF($E148=1,$F148-$I148,$H148)*INDEX(Rates!$C$2:$AP$60,MATCH($B148,Rates!$A$2:$A$60,0),21)))</f>
      </c>
      <c r="AD148" s="2">
        <f>IF($B148="",0,IF($D148=1,IF(22&lt;=$C148,MIN(IF($E148=1,$F148-$I148,$H148)*INDEX(Rates!$C$2:$AP$60,MATCH($B148,Rates!$A$2:$A$60,0),22),Limits!$B$9*Assets!$S148),MIN(Limits!$B$9*Assets!$S148,MAX(0,$F148-SUM($I148:AC148)))),IF($E148=1,$F148-$I148,$H148)*INDEX(Rates!$C$2:$AP$60,MATCH($B148,Rates!$A$2:$A$60,0),22)))</f>
      </c>
      <c r="AE148" s="2">
        <f>IF($B148="",0,IF($D148=1,IF(23&lt;=$C148,MIN(IF($E148=1,$F148-$I148,$H148)*INDEX(Rates!$C$2:$AP$60,MATCH($B148,Rates!$A$2:$A$60,0),23),Limits!$B$9*Assets!$S148),MIN(Limits!$B$9*Assets!$S148,MAX(0,$F148-SUM($I148:AD148)))),IF($E148=1,$F148-$I148,$H148)*INDEX(Rates!$C$2:$AP$60,MATCH($B148,Rates!$A$2:$A$60,0),23)))</f>
      </c>
      <c r="AF148" s="2">
        <f>IF($B148="",0,IF($D148=1,IF(24&lt;=$C148,MIN(IF($E148=1,$F148-$I148,$H148)*INDEX(Rates!$C$2:$AP$60,MATCH($B148,Rates!$A$2:$A$60,0),24),Limits!$B$9*Assets!$S148),MIN(Limits!$B$9*Assets!$S148,MAX(0,$F148-SUM($I148:AE148)))),IF($E148=1,$F148-$I148,$H148)*INDEX(Rates!$C$2:$AP$60,MATCH($B148,Rates!$A$2:$A$60,0),24)))</f>
      </c>
      <c r="AG148" s="2">
        <f>IF($B148="",0,IF($D148=1,IF(25&lt;=$C148,MIN(IF($E148=1,$F148-$I148,$H148)*INDEX(Rates!$C$2:$AP$60,MATCH($B148,Rates!$A$2:$A$60,0),25),Limits!$B$9*Assets!$S148),MIN(Limits!$B$9*Assets!$S148,MAX(0,$F148-SUM($I148:AF148)))),IF($E148=1,$F148-$I148,$H148)*INDEX(Rates!$C$2:$AP$60,MATCH($B148,Rates!$A$2:$A$60,0),25)))</f>
      </c>
      <c r="AH148" s="2">
        <f>IF($B148="",0,IF($D148=1,IF(26&lt;=$C148,MIN(IF($E148=1,$F148-$I148,$H148)*INDEX(Rates!$C$2:$AP$60,MATCH($B148,Rates!$A$2:$A$60,0),26),Limits!$B$9*Assets!$S148),MIN(Limits!$B$9*Assets!$S148,MAX(0,$F148-SUM($I148:AG148)))),IF($E148=1,$F148-$I148,$H148)*INDEX(Rates!$C$2:$AP$60,MATCH($B148,Rates!$A$2:$A$60,0),26)))</f>
      </c>
      <c r="AI148" s="2">
        <f>IF($B148="",0,IF($D148=1,IF(27&lt;=$C148,MIN(IF($E148=1,$F148-$I148,$H148)*INDEX(Rates!$C$2:$AP$60,MATCH($B148,Rates!$A$2:$A$60,0),27),Limits!$B$9*Assets!$S148),MIN(Limits!$B$9*Assets!$S148,MAX(0,$F148-SUM($I148:AH148)))),IF($E148=1,$F148-$I148,$H148)*INDEX(Rates!$C$2:$AP$60,MATCH($B148,Rates!$A$2:$A$60,0),27)))</f>
      </c>
      <c r="AJ148" s="2">
        <f>IF($B148="",0,IF($D148=1,IF(28&lt;=$C148,MIN(IF($E148=1,$F148-$I148,$H148)*INDEX(Rates!$C$2:$AP$60,MATCH($B148,Rates!$A$2:$A$60,0),28),Limits!$B$9*Assets!$S148),MIN(Limits!$B$9*Assets!$S148,MAX(0,$F148-SUM($I148:AI148)))),IF($E148=1,$F148-$I148,$H148)*INDEX(Rates!$C$2:$AP$60,MATCH($B148,Rates!$A$2:$A$60,0),28)))</f>
      </c>
      <c r="AK148" s="2">
        <f>IF($B148="",0,IF($D148=1,IF(29&lt;=$C148,MIN(IF($E148=1,$F148-$I148,$H148)*INDEX(Rates!$C$2:$AP$60,MATCH($B148,Rates!$A$2:$A$60,0),29),Limits!$B$9*Assets!$S148),MIN(Limits!$B$9*Assets!$S148,MAX(0,$F148-SUM($I148:AJ148)))),IF($E148=1,$F148-$I148,$H148)*INDEX(Rates!$C$2:$AP$60,MATCH($B148,Rates!$A$2:$A$60,0),29)))</f>
      </c>
      <c r="AL148" s="2">
        <f>IF($B148="",0,IF($D148=1,IF(30&lt;=$C148,MIN(IF($E148=1,$F148-$I148,$H148)*INDEX(Rates!$C$2:$AP$60,MATCH($B148,Rates!$A$2:$A$60,0),30),Limits!$B$9*Assets!$S148),MIN(Limits!$B$9*Assets!$S148,MAX(0,$F148-SUM($I148:AK148)))),IF($E148=1,$F148-$I148,$H148)*INDEX(Rates!$C$2:$AP$60,MATCH($B148,Rates!$A$2:$A$60,0),30)))</f>
      </c>
      <c r="AM148" s="2">
        <f>IF($B148="",0,IF($D148=1,IF(31&lt;=$C148,MIN(IF($E148=1,$F148-$I148,$H148)*INDEX(Rates!$C$2:$AP$60,MATCH($B148,Rates!$A$2:$A$60,0),31),Limits!$B$9*Assets!$S148),MIN(Limits!$B$9*Assets!$S148,MAX(0,$F148-SUM($I148:AL148)))),IF($E148=1,$F148-$I148,$H148)*INDEX(Rates!$C$2:$AP$60,MATCH($B148,Rates!$A$2:$A$60,0),31)))</f>
      </c>
      <c r="AN148" s="2">
        <f>IF($B148="",0,IF($D148=1,IF(32&lt;=$C148,MIN(IF($E148=1,$F148-$I148,$H148)*INDEX(Rates!$C$2:$AP$60,MATCH($B148,Rates!$A$2:$A$60,0),32),Limits!$B$9*Assets!$S148),MIN(Limits!$B$9*Assets!$S148,MAX(0,$F148-SUM($I148:AM148)))),IF($E148=1,$F148-$I148,$H148)*INDEX(Rates!$C$2:$AP$60,MATCH($B148,Rates!$A$2:$A$60,0),32)))</f>
      </c>
      <c r="AO148" s="2">
        <f>IF($B148="",0,IF($D148=1,IF(33&lt;=$C148,MIN(IF($E148=1,$F148-$I148,$H148)*INDEX(Rates!$C$2:$AP$60,MATCH($B148,Rates!$A$2:$A$60,0),33),Limits!$B$9*Assets!$S148),MIN(Limits!$B$9*Assets!$S148,MAX(0,$F148-SUM($I148:AN148)))),IF($E148=1,$F148-$I148,$H148)*INDEX(Rates!$C$2:$AP$60,MATCH($B148,Rates!$A$2:$A$60,0),33)))</f>
      </c>
      <c r="AP148" s="2">
        <f>IF($B148="",0,IF($D148=1,IF(34&lt;=$C148,MIN(IF($E148=1,$F148-$I148,$H148)*INDEX(Rates!$C$2:$AP$60,MATCH($B148,Rates!$A$2:$A$60,0),34),Limits!$B$9*Assets!$S148),MIN(Limits!$B$9*Assets!$S148,MAX(0,$F148-SUM($I148:AO148)))),IF($E148=1,$F148-$I148,$H148)*INDEX(Rates!$C$2:$AP$60,MATCH($B148,Rates!$A$2:$A$60,0),34)))</f>
      </c>
      <c r="AQ148" s="2">
        <f>IF($B148="",0,IF($D148=1,IF(35&lt;=$C148,MIN(IF($E148=1,$F148-$I148,$H148)*INDEX(Rates!$C$2:$AP$60,MATCH($B148,Rates!$A$2:$A$60,0),35),Limits!$B$9*Assets!$S148),MIN(Limits!$B$9*Assets!$S148,MAX(0,$F148-SUM($I148:AP148)))),IF($E148=1,$F148-$I148,$H148)*INDEX(Rates!$C$2:$AP$60,MATCH($B148,Rates!$A$2:$A$60,0),35)))</f>
      </c>
      <c r="AR148" s="2">
        <f>IF($B148="",0,IF($D148=1,IF(36&lt;=$C148,MIN(IF($E148=1,$F148-$I148,$H148)*INDEX(Rates!$C$2:$AP$60,MATCH($B148,Rates!$A$2:$A$60,0),36),Limits!$B$9*Assets!$S148),MIN(Limits!$B$9*Assets!$S148,MAX(0,$F148-SUM($I148:AQ148)))),IF($E148=1,$F148-$I148,$H148)*INDEX(Rates!$C$2:$AP$60,MATCH($B148,Rates!$A$2:$A$60,0),36)))</f>
      </c>
      <c r="AS148" s="2">
        <f>IF($B148="",0,IF($D148=1,IF(37&lt;=$C148,MIN(IF($E148=1,$F148-$I148,$H148)*INDEX(Rates!$C$2:$AP$60,MATCH($B148,Rates!$A$2:$A$60,0),37),Limits!$B$9*Assets!$S148),MIN(Limits!$B$9*Assets!$S148,MAX(0,$F148-SUM($I148:AR148)))),IF($E148=1,$F148-$I148,$H148)*INDEX(Rates!$C$2:$AP$60,MATCH($B148,Rates!$A$2:$A$60,0),37)))</f>
      </c>
      <c r="AT148" s="2">
        <f>IF($B148="",0,IF($D148=1,IF(38&lt;=$C148,MIN(IF($E148=1,$F148-$I148,$H148)*INDEX(Rates!$C$2:$AP$60,MATCH($B148,Rates!$A$2:$A$60,0),38),Limits!$B$9*Assets!$S148),MIN(Limits!$B$9*Assets!$S148,MAX(0,$F148-SUM($I148:AS148)))),IF($E148=1,$F148-$I148,$H148)*INDEX(Rates!$C$2:$AP$60,MATCH($B148,Rates!$A$2:$A$60,0),38)))</f>
      </c>
      <c r="AU148" s="2">
        <f>IF($B148="",0,IF($D148=1,IF(39&lt;=$C148,MIN(IF($E148=1,$F148-$I148,$H148)*INDEX(Rates!$C$2:$AP$60,MATCH($B148,Rates!$A$2:$A$60,0),39),Limits!$B$9*Assets!$S148),MIN(Limits!$B$9*Assets!$S148,MAX(0,$F148-SUM($I148:AT148)))),IF($E148=1,$F148-$I148,$H148)*INDEX(Rates!$C$2:$AP$60,MATCH($B148,Rates!$A$2:$A$60,0),39)))</f>
      </c>
      <c r="AV148" s="2">
        <f>IF($B148="",0,IF($D148=1,IF(40&lt;=$C148,MIN(IF($E148=1,$F148-$I148,$H148)*INDEX(Rates!$C$2:$AP$60,MATCH($B148,Rates!$A$2:$A$60,0),40),Limits!$B$9*Assets!$S148),MIN(Limits!$B$9*Assets!$S148,MAX(0,$F148-SUM($I148:AU148)))),IF($E148=1,$F148-$I148,$H148)*INDEX(Rates!$C$2:$AP$60,MATCH($B148,Rates!$A$2:$A$60,0),40)))</f>
      </c>
    </row>
    <row r="149" spans="1:48" x14ac:dyDescent="0.25">
      <c r="A149">
        <f>IF(Assets!A149="","",Assets!A149)</f>
      </c>
      <c r="B149">
        <f>Assets!AD149</f>
      </c>
      <c r="C149">
        <f>IF(B149="",0,INDEX(Rates!$B$2:$B$60,MATCH(B149,Rates!$A$2:$A$60,0)))</f>
      </c>
      <c r="D149">
        <f>Assets!X149</f>
      </c>
      <c r="E149">
        <f>IF(AND(D149=1,Assets!J149=1,Assets!K149=0),1,0)</f>
      </c>
      <c r="F149">
        <f>Assets!T149</f>
      </c>
      <c r="G149">
        <f>Assets!AF149+Assets!L149</f>
      </c>
      <c r="H149">
        <f>Assets!M149</f>
      </c>
      <c r="I149" s="2">
        <f>IF($B149="",0,IF($D149=1,IF(1&lt;=$C149,MIN($G149+$H149*INDEX(Rates!$C$2:$AP$60,MATCH($B149,Rates!$A$2:$A$60,0),1),Assets!$Z149),MIN($G149+$H149*INDEX(Rates!$C$2:$AP$60,MATCH($B149,Rates!$A$2:$A$60,0),1),Assets!$Z149)),$G149+$H149*INDEX(Rates!$C$2:$AP$60,MATCH($B149,Rates!$A$2:$A$60,0),1)))</f>
      </c>
      <c r="J149" s="2">
        <f>IF($B149="",0,IF($D149=1,IF(2&lt;=$C149,MIN(IF($E149=1,$F149-$I149,$H149)*INDEX(Rates!$C$2:$AP$60,MATCH($B149,Rates!$A$2:$A$60,0),2),Limits!$B$7*Assets!$S149),MIN(Limits!$B$9*Assets!$S149,MAX(0,$F149-SUM($I149:I149)))),IF($E149=1,$F149-$I149,$H149)*INDEX(Rates!$C$2:$AP$60,MATCH($B149,Rates!$A$2:$A$60,0),2)))</f>
      </c>
      <c r="K149" s="2">
        <f>IF($B149="",0,IF($D149=1,IF(3&lt;=$C149,MIN(IF($E149=1,$F149-$I149,$H149)*INDEX(Rates!$C$2:$AP$60,MATCH($B149,Rates!$A$2:$A$60,0),3),Limits!$B$8*Assets!$S149),MIN(Limits!$B$9*Assets!$S149,MAX(0,$F149-SUM($I149:J149)))),IF($E149=1,$F149-$I149,$H149)*INDEX(Rates!$C$2:$AP$60,MATCH($B149,Rates!$A$2:$A$60,0),3)))</f>
      </c>
      <c r="L149" s="2">
        <f>IF($B149="",0,IF($D149=1,IF(4&lt;=$C149,MIN(IF($E149=1,$F149-$I149,$H149)*INDEX(Rates!$C$2:$AP$60,MATCH($B149,Rates!$A$2:$A$60,0),4),Limits!$B$9*Assets!$S149),MIN(Limits!$B$9*Assets!$S149,MAX(0,$F149-SUM($I149:K149)))),IF($E149=1,$F149-$I149,$H149)*INDEX(Rates!$C$2:$AP$60,MATCH($B149,Rates!$A$2:$A$60,0),4)))</f>
      </c>
      <c r="M149" s="2">
        <f>IF($B149="",0,IF($D149=1,IF(5&lt;=$C149,MIN(IF($E149=1,$F149-$I149,$H149)*INDEX(Rates!$C$2:$AP$60,MATCH($B149,Rates!$A$2:$A$60,0),5),Limits!$B$9*Assets!$S149),MIN(Limits!$B$9*Assets!$S149,MAX(0,$F149-SUM($I149:L149)))),IF($E149=1,$F149-$I149,$H149)*INDEX(Rates!$C$2:$AP$60,MATCH($B149,Rates!$A$2:$A$60,0),5)))</f>
      </c>
      <c r="N149" s="2">
        <f>IF($B149="",0,IF($D149=1,IF(6&lt;=$C149,MIN(IF($E149=1,$F149-$I149,$H149)*INDEX(Rates!$C$2:$AP$60,MATCH($B149,Rates!$A$2:$A$60,0),6),Limits!$B$9*Assets!$S149),MIN(Limits!$B$9*Assets!$S149,MAX(0,$F149-SUM($I149:M149)))),IF($E149=1,$F149-$I149,$H149)*INDEX(Rates!$C$2:$AP$60,MATCH($B149,Rates!$A$2:$A$60,0),6)))</f>
      </c>
      <c r="O149" s="2">
        <f>IF($B149="",0,IF($D149=1,IF(7&lt;=$C149,MIN(IF($E149=1,$F149-$I149,$H149)*INDEX(Rates!$C$2:$AP$60,MATCH($B149,Rates!$A$2:$A$60,0),7),Limits!$B$9*Assets!$S149),MIN(Limits!$B$9*Assets!$S149,MAX(0,$F149-SUM($I149:N149)))),IF($E149=1,$F149-$I149,$H149)*INDEX(Rates!$C$2:$AP$60,MATCH($B149,Rates!$A$2:$A$60,0),7)))</f>
      </c>
      <c r="P149" s="2">
        <f>IF($B149="",0,IF($D149=1,IF(8&lt;=$C149,MIN(IF($E149=1,$F149-$I149,$H149)*INDEX(Rates!$C$2:$AP$60,MATCH($B149,Rates!$A$2:$A$60,0),8),Limits!$B$9*Assets!$S149),MIN(Limits!$B$9*Assets!$S149,MAX(0,$F149-SUM($I149:O149)))),IF($E149=1,$F149-$I149,$H149)*INDEX(Rates!$C$2:$AP$60,MATCH($B149,Rates!$A$2:$A$60,0),8)))</f>
      </c>
      <c r="Q149" s="2">
        <f>IF($B149="",0,IF($D149=1,IF(9&lt;=$C149,MIN(IF($E149=1,$F149-$I149,$H149)*INDEX(Rates!$C$2:$AP$60,MATCH($B149,Rates!$A$2:$A$60,0),9),Limits!$B$9*Assets!$S149),MIN(Limits!$B$9*Assets!$S149,MAX(0,$F149-SUM($I149:P149)))),IF($E149=1,$F149-$I149,$H149)*INDEX(Rates!$C$2:$AP$60,MATCH($B149,Rates!$A$2:$A$60,0),9)))</f>
      </c>
      <c r="R149" s="2">
        <f>IF($B149="",0,IF($D149=1,IF(10&lt;=$C149,MIN(IF($E149=1,$F149-$I149,$H149)*INDEX(Rates!$C$2:$AP$60,MATCH($B149,Rates!$A$2:$A$60,0),10),Limits!$B$9*Assets!$S149),MIN(Limits!$B$9*Assets!$S149,MAX(0,$F149-SUM($I149:Q149)))),IF($E149=1,$F149-$I149,$H149)*INDEX(Rates!$C$2:$AP$60,MATCH($B149,Rates!$A$2:$A$60,0),10)))</f>
      </c>
      <c r="S149" s="2">
        <f>IF($B149="",0,IF($D149=1,IF(11&lt;=$C149,MIN(IF($E149=1,$F149-$I149,$H149)*INDEX(Rates!$C$2:$AP$60,MATCH($B149,Rates!$A$2:$A$60,0),11),Limits!$B$9*Assets!$S149),MIN(Limits!$B$9*Assets!$S149,MAX(0,$F149-SUM($I149:R149)))),IF($E149=1,$F149-$I149,$H149)*INDEX(Rates!$C$2:$AP$60,MATCH($B149,Rates!$A$2:$A$60,0),11)))</f>
      </c>
      <c r="T149" s="2">
        <f>IF($B149="",0,IF($D149=1,IF(12&lt;=$C149,MIN(IF($E149=1,$F149-$I149,$H149)*INDEX(Rates!$C$2:$AP$60,MATCH($B149,Rates!$A$2:$A$60,0),12),Limits!$B$9*Assets!$S149),MIN(Limits!$B$9*Assets!$S149,MAX(0,$F149-SUM($I149:S149)))),IF($E149=1,$F149-$I149,$H149)*INDEX(Rates!$C$2:$AP$60,MATCH($B149,Rates!$A$2:$A$60,0),12)))</f>
      </c>
      <c r="U149" s="2">
        <f>IF($B149="",0,IF($D149=1,IF(13&lt;=$C149,MIN(IF($E149=1,$F149-$I149,$H149)*INDEX(Rates!$C$2:$AP$60,MATCH($B149,Rates!$A$2:$A$60,0),13),Limits!$B$9*Assets!$S149),MIN(Limits!$B$9*Assets!$S149,MAX(0,$F149-SUM($I149:T149)))),IF($E149=1,$F149-$I149,$H149)*INDEX(Rates!$C$2:$AP$60,MATCH($B149,Rates!$A$2:$A$60,0),13)))</f>
      </c>
      <c r="V149" s="2">
        <f>IF($B149="",0,IF($D149=1,IF(14&lt;=$C149,MIN(IF($E149=1,$F149-$I149,$H149)*INDEX(Rates!$C$2:$AP$60,MATCH($B149,Rates!$A$2:$A$60,0),14),Limits!$B$9*Assets!$S149),MIN(Limits!$B$9*Assets!$S149,MAX(0,$F149-SUM($I149:U149)))),IF($E149=1,$F149-$I149,$H149)*INDEX(Rates!$C$2:$AP$60,MATCH($B149,Rates!$A$2:$A$60,0),14)))</f>
      </c>
      <c r="W149" s="2">
        <f>IF($B149="",0,IF($D149=1,IF(15&lt;=$C149,MIN(IF($E149=1,$F149-$I149,$H149)*INDEX(Rates!$C$2:$AP$60,MATCH($B149,Rates!$A$2:$A$60,0),15),Limits!$B$9*Assets!$S149),MIN(Limits!$B$9*Assets!$S149,MAX(0,$F149-SUM($I149:V149)))),IF($E149=1,$F149-$I149,$H149)*INDEX(Rates!$C$2:$AP$60,MATCH($B149,Rates!$A$2:$A$60,0),15)))</f>
      </c>
      <c r="X149" s="2">
        <f>IF($B149="",0,IF($D149=1,IF(16&lt;=$C149,MIN(IF($E149=1,$F149-$I149,$H149)*INDEX(Rates!$C$2:$AP$60,MATCH($B149,Rates!$A$2:$A$60,0),16),Limits!$B$9*Assets!$S149),MIN(Limits!$B$9*Assets!$S149,MAX(0,$F149-SUM($I149:W149)))),IF($E149=1,$F149-$I149,$H149)*INDEX(Rates!$C$2:$AP$60,MATCH($B149,Rates!$A$2:$A$60,0),16)))</f>
      </c>
      <c r="Y149" s="2">
        <f>IF($B149="",0,IF($D149=1,IF(17&lt;=$C149,MIN(IF($E149=1,$F149-$I149,$H149)*INDEX(Rates!$C$2:$AP$60,MATCH($B149,Rates!$A$2:$A$60,0),17),Limits!$B$9*Assets!$S149),MIN(Limits!$B$9*Assets!$S149,MAX(0,$F149-SUM($I149:X149)))),IF($E149=1,$F149-$I149,$H149)*INDEX(Rates!$C$2:$AP$60,MATCH($B149,Rates!$A$2:$A$60,0),17)))</f>
      </c>
      <c r="Z149" s="2">
        <f>IF($B149="",0,IF($D149=1,IF(18&lt;=$C149,MIN(IF($E149=1,$F149-$I149,$H149)*INDEX(Rates!$C$2:$AP$60,MATCH($B149,Rates!$A$2:$A$60,0),18),Limits!$B$9*Assets!$S149),MIN(Limits!$B$9*Assets!$S149,MAX(0,$F149-SUM($I149:Y149)))),IF($E149=1,$F149-$I149,$H149)*INDEX(Rates!$C$2:$AP$60,MATCH($B149,Rates!$A$2:$A$60,0),18)))</f>
      </c>
      <c r="AA149" s="2">
        <f>IF($B149="",0,IF($D149=1,IF(19&lt;=$C149,MIN(IF($E149=1,$F149-$I149,$H149)*INDEX(Rates!$C$2:$AP$60,MATCH($B149,Rates!$A$2:$A$60,0),19),Limits!$B$9*Assets!$S149),MIN(Limits!$B$9*Assets!$S149,MAX(0,$F149-SUM($I149:Z149)))),IF($E149=1,$F149-$I149,$H149)*INDEX(Rates!$C$2:$AP$60,MATCH($B149,Rates!$A$2:$A$60,0),19)))</f>
      </c>
      <c r="AB149" s="2">
        <f>IF($B149="",0,IF($D149=1,IF(20&lt;=$C149,MIN(IF($E149=1,$F149-$I149,$H149)*INDEX(Rates!$C$2:$AP$60,MATCH($B149,Rates!$A$2:$A$60,0),20),Limits!$B$9*Assets!$S149),MIN(Limits!$B$9*Assets!$S149,MAX(0,$F149-SUM($I149:AA149)))),IF($E149=1,$F149-$I149,$H149)*INDEX(Rates!$C$2:$AP$60,MATCH($B149,Rates!$A$2:$A$60,0),20)))</f>
      </c>
      <c r="AC149" s="2">
        <f>IF($B149="",0,IF($D149=1,IF(21&lt;=$C149,MIN(IF($E149=1,$F149-$I149,$H149)*INDEX(Rates!$C$2:$AP$60,MATCH($B149,Rates!$A$2:$A$60,0),21),Limits!$B$9*Assets!$S149),MIN(Limits!$B$9*Assets!$S149,MAX(0,$F149-SUM($I149:AB149)))),IF($E149=1,$F149-$I149,$H149)*INDEX(Rates!$C$2:$AP$60,MATCH($B149,Rates!$A$2:$A$60,0),21)))</f>
      </c>
      <c r="AD149" s="2">
        <f>IF($B149="",0,IF($D149=1,IF(22&lt;=$C149,MIN(IF($E149=1,$F149-$I149,$H149)*INDEX(Rates!$C$2:$AP$60,MATCH($B149,Rates!$A$2:$A$60,0),22),Limits!$B$9*Assets!$S149),MIN(Limits!$B$9*Assets!$S149,MAX(0,$F149-SUM($I149:AC149)))),IF($E149=1,$F149-$I149,$H149)*INDEX(Rates!$C$2:$AP$60,MATCH($B149,Rates!$A$2:$A$60,0),22)))</f>
      </c>
      <c r="AE149" s="2">
        <f>IF($B149="",0,IF($D149=1,IF(23&lt;=$C149,MIN(IF($E149=1,$F149-$I149,$H149)*INDEX(Rates!$C$2:$AP$60,MATCH($B149,Rates!$A$2:$A$60,0),23),Limits!$B$9*Assets!$S149),MIN(Limits!$B$9*Assets!$S149,MAX(0,$F149-SUM($I149:AD149)))),IF($E149=1,$F149-$I149,$H149)*INDEX(Rates!$C$2:$AP$60,MATCH($B149,Rates!$A$2:$A$60,0),23)))</f>
      </c>
      <c r="AF149" s="2">
        <f>IF($B149="",0,IF($D149=1,IF(24&lt;=$C149,MIN(IF($E149=1,$F149-$I149,$H149)*INDEX(Rates!$C$2:$AP$60,MATCH($B149,Rates!$A$2:$A$60,0),24),Limits!$B$9*Assets!$S149),MIN(Limits!$B$9*Assets!$S149,MAX(0,$F149-SUM($I149:AE149)))),IF($E149=1,$F149-$I149,$H149)*INDEX(Rates!$C$2:$AP$60,MATCH($B149,Rates!$A$2:$A$60,0),24)))</f>
      </c>
      <c r="AG149" s="2">
        <f>IF($B149="",0,IF($D149=1,IF(25&lt;=$C149,MIN(IF($E149=1,$F149-$I149,$H149)*INDEX(Rates!$C$2:$AP$60,MATCH($B149,Rates!$A$2:$A$60,0),25),Limits!$B$9*Assets!$S149),MIN(Limits!$B$9*Assets!$S149,MAX(0,$F149-SUM($I149:AF149)))),IF($E149=1,$F149-$I149,$H149)*INDEX(Rates!$C$2:$AP$60,MATCH($B149,Rates!$A$2:$A$60,0),25)))</f>
      </c>
      <c r="AH149" s="2">
        <f>IF($B149="",0,IF($D149=1,IF(26&lt;=$C149,MIN(IF($E149=1,$F149-$I149,$H149)*INDEX(Rates!$C$2:$AP$60,MATCH($B149,Rates!$A$2:$A$60,0),26),Limits!$B$9*Assets!$S149),MIN(Limits!$B$9*Assets!$S149,MAX(0,$F149-SUM($I149:AG149)))),IF($E149=1,$F149-$I149,$H149)*INDEX(Rates!$C$2:$AP$60,MATCH($B149,Rates!$A$2:$A$60,0),26)))</f>
      </c>
      <c r="AI149" s="2">
        <f>IF($B149="",0,IF($D149=1,IF(27&lt;=$C149,MIN(IF($E149=1,$F149-$I149,$H149)*INDEX(Rates!$C$2:$AP$60,MATCH($B149,Rates!$A$2:$A$60,0),27),Limits!$B$9*Assets!$S149),MIN(Limits!$B$9*Assets!$S149,MAX(0,$F149-SUM($I149:AH149)))),IF($E149=1,$F149-$I149,$H149)*INDEX(Rates!$C$2:$AP$60,MATCH($B149,Rates!$A$2:$A$60,0),27)))</f>
      </c>
      <c r="AJ149" s="2">
        <f>IF($B149="",0,IF($D149=1,IF(28&lt;=$C149,MIN(IF($E149=1,$F149-$I149,$H149)*INDEX(Rates!$C$2:$AP$60,MATCH($B149,Rates!$A$2:$A$60,0),28),Limits!$B$9*Assets!$S149),MIN(Limits!$B$9*Assets!$S149,MAX(0,$F149-SUM($I149:AI149)))),IF($E149=1,$F149-$I149,$H149)*INDEX(Rates!$C$2:$AP$60,MATCH($B149,Rates!$A$2:$A$60,0),28)))</f>
      </c>
      <c r="AK149" s="2">
        <f>IF($B149="",0,IF($D149=1,IF(29&lt;=$C149,MIN(IF($E149=1,$F149-$I149,$H149)*INDEX(Rates!$C$2:$AP$60,MATCH($B149,Rates!$A$2:$A$60,0),29),Limits!$B$9*Assets!$S149),MIN(Limits!$B$9*Assets!$S149,MAX(0,$F149-SUM($I149:AJ149)))),IF($E149=1,$F149-$I149,$H149)*INDEX(Rates!$C$2:$AP$60,MATCH($B149,Rates!$A$2:$A$60,0),29)))</f>
      </c>
      <c r="AL149" s="2">
        <f>IF($B149="",0,IF($D149=1,IF(30&lt;=$C149,MIN(IF($E149=1,$F149-$I149,$H149)*INDEX(Rates!$C$2:$AP$60,MATCH($B149,Rates!$A$2:$A$60,0),30),Limits!$B$9*Assets!$S149),MIN(Limits!$B$9*Assets!$S149,MAX(0,$F149-SUM($I149:AK149)))),IF($E149=1,$F149-$I149,$H149)*INDEX(Rates!$C$2:$AP$60,MATCH($B149,Rates!$A$2:$A$60,0),30)))</f>
      </c>
      <c r="AM149" s="2">
        <f>IF($B149="",0,IF($D149=1,IF(31&lt;=$C149,MIN(IF($E149=1,$F149-$I149,$H149)*INDEX(Rates!$C$2:$AP$60,MATCH($B149,Rates!$A$2:$A$60,0),31),Limits!$B$9*Assets!$S149),MIN(Limits!$B$9*Assets!$S149,MAX(0,$F149-SUM($I149:AL149)))),IF($E149=1,$F149-$I149,$H149)*INDEX(Rates!$C$2:$AP$60,MATCH($B149,Rates!$A$2:$A$60,0),31)))</f>
      </c>
      <c r="AN149" s="2">
        <f>IF($B149="",0,IF($D149=1,IF(32&lt;=$C149,MIN(IF($E149=1,$F149-$I149,$H149)*INDEX(Rates!$C$2:$AP$60,MATCH($B149,Rates!$A$2:$A$60,0),32),Limits!$B$9*Assets!$S149),MIN(Limits!$B$9*Assets!$S149,MAX(0,$F149-SUM($I149:AM149)))),IF($E149=1,$F149-$I149,$H149)*INDEX(Rates!$C$2:$AP$60,MATCH($B149,Rates!$A$2:$A$60,0),32)))</f>
      </c>
      <c r="AO149" s="2">
        <f>IF($B149="",0,IF($D149=1,IF(33&lt;=$C149,MIN(IF($E149=1,$F149-$I149,$H149)*INDEX(Rates!$C$2:$AP$60,MATCH($B149,Rates!$A$2:$A$60,0),33),Limits!$B$9*Assets!$S149),MIN(Limits!$B$9*Assets!$S149,MAX(0,$F149-SUM($I149:AN149)))),IF($E149=1,$F149-$I149,$H149)*INDEX(Rates!$C$2:$AP$60,MATCH($B149,Rates!$A$2:$A$60,0),33)))</f>
      </c>
      <c r="AP149" s="2">
        <f>IF($B149="",0,IF($D149=1,IF(34&lt;=$C149,MIN(IF($E149=1,$F149-$I149,$H149)*INDEX(Rates!$C$2:$AP$60,MATCH($B149,Rates!$A$2:$A$60,0),34),Limits!$B$9*Assets!$S149),MIN(Limits!$B$9*Assets!$S149,MAX(0,$F149-SUM($I149:AO149)))),IF($E149=1,$F149-$I149,$H149)*INDEX(Rates!$C$2:$AP$60,MATCH($B149,Rates!$A$2:$A$60,0),34)))</f>
      </c>
      <c r="AQ149" s="2">
        <f>IF($B149="",0,IF($D149=1,IF(35&lt;=$C149,MIN(IF($E149=1,$F149-$I149,$H149)*INDEX(Rates!$C$2:$AP$60,MATCH($B149,Rates!$A$2:$A$60,0),35),Limits!$B$9*Assets!$S149),MIN(Limits!$B$9*Assets!$S149,MAX(0,$F149-SUM($I149:AP149)))),IF($E149=1,$F149-$I149,$H149)*INDEX(Rates!$C$2:$AP$60,MATCH($B149,Rates!$A$2:$A$60,0),35)))</f>
      </c>
      <c r="AR149" s="2">
        <f>IF($B149="",0,IF($D149=1,IF(36&lt;=$C149,MIN(IF($E149=1,$F149-$I149,$H149)*INDEX(Rates!$C$2:$AP$60,MATCH($B149,Rates!$A$2:$A$60,0),36),Limits!$B$9*Assets!$S149),MIN(Limits!$B$9*Assets!$S149,MAX(0,$F149-SUM($I149:AQ149)))),IF($E149=1,$F149-$I149,$H149)*INDEX(Rates!$C$2:$AP$60,MATCH($B149,Rates!$A$2:$A$60,0),36)))</f>
      </c>
      <c r="AS149" s="2">
        <f>IF($B149="",0,IF($D149=1,IF(37&lt;=$C149,MIN(IF($E149=1,$F149-$I149,$H149)*INDEX(Rates!$C$2:$AP$60,MATCH($B149,Rates!$A$2:$A$60,0),37),Limits!$B$9*Assets!$S149),MIN(Limits!$B$9*Assets!$S149,MAX(0,$F149-SUM($I149:AR149)))),IF($E149=1,$F149-$I149,$H149)*INDEX(Rates!$C$2:$AP$60,MATCH($B149,Rates!$A$2:$A$60,0),37)))</f>
      </c>
      <c r="AT149" s="2">
        <f>IF($B149="",0,IF($D149=1,IF(38&lt;=$C149,MIN(IF($E149=1,$F149-$I149,$H149)*INDEX(Rates!$C$2:$AP$60,MATCH($B149,Rates!$A$2:$A$60,0),38),Limits!$B$9*Assets!$S149),MIN(Limits!$B$9*Assets!$S149,MAX(0,$F149-SUM($I149:AS149)))),IF($E149=1,$F149-$I149,$H149)*INDEX(Rates!$C$2:$AP$60,MATCH($B149,Rates!$A$2:$A$60,0),38)))</f>
      </c>
      <c r="AU149" s="2">
        <f>IF($B149="",0,IF($D149=1,IF(39&lt;=$C149,MIN(IF($E149=1,$F149-$I149,$H149)*INDEX(Rates!$C$2:$AP$60,MATCH($B149,Rates!$A$2:$A$60,0),39),Limits!$B$9*Assets!$S149),MIN(Limits!$B$9*Assets!$S149,MAX(0,$F149-SUM($I149:AT149)))),IF($E149=1,$F149-$I149,$H149)*INDEX(Rates!$C$2:$AP$60,MATCH($B149,Rates!$A$2:$A$60,0),39)))</f>
      </c>
      <c r="AV149" s="2">
        <f>IF($B149="",0,IF($D149=1,IF(40&lt;=$C149,MIN(IF($E149=1,$F149-$I149,$H149)*INDEX(Rates!$C$2:$AP$60,MATCH($B149,Rates!$A$2:$A$60,0),40),Limits!$B$9*Assets!$S149),MIN(Limits!$B$9*Assets!$S149,MAX(0,$F149-SUM($I149:AU149)))),IF($E149=1,$F149-$I149,$H149)*INDEX(Rates!$C$2:$AP$60,MATCH($B149,Rates!$A$2:$A$60,0),40)))</f>
      </c>
    </row>
    <row r="150" spans="1:48" x14ac:dyDescent="0.25">
      <c r="A150">
        <f>IF(Assets!A150="","",Assets!A150)</f>
      </c>
      <c r="B150">
        <f>Assets!AD150</f>
      </c>
      <c r="C150">
        <f>IF(B150="",0,INDEX(Rates!$B$2:$B$60,MATCH(B150,Rates!$A$2:$A$60,0)))</f>
      </c>
      <c r="D150">
        <f>Assets!X150</f>
      </c>
      <c r="E150">
        <f>IF(AND(D150=1,Assets!J150=1,Assets!K150=0),1,0)</f>
      </c>
      <c r="F150">
        <f>Assets!T150</f>
      </c>
      <c r="G150">
        <f>Assets!AF150+Assets!L150</f>
      </c>
      <c r="H150">
        <f>Assets!M150</f>
      </c>
      <c r="I150" s="2">
        <f>IF($B150="",0,IF($D150=1,IF(1&lt;=$C150,MIN($G150+$H150*INDEX(Rates!$C$2:$AP$60,MATCH($B150,Rates!$A$2:$A$60,0),1),Assets!$Z150),MIN($G150+$H150*INDEX(Rates!$C$2:$AP$60,MATCH($B150,Rates!$A$2:$A$60,0),1),Assets!$Z150)),$G150+$H150*INDEX(Rates!$C$2:$AP$60,MATCH($B150,Rates!$A$2:$A$60,0),1)))</f>
      </c>
      <c r="J150" s="2">
        <f>IF($B150="",0,IF($D150=1,IF(2&lt;=$C150,MIN(IF($E150=1,$F150-$I150,$H150)*INDEX(Rates!$C$2:$AP$60,MATCH($B150,Rates!$A$2:$A$60,0),2),Limits!$B$7*Assets!$S150),MIN(Limits!$B$9*Assets!$S150,MAX(0,$F150-SUM($I150:I150)))),IF($E150=1,$F150-$I150,$H150)*INDEX(Rates!$C$2:$AP$60,MATCH($B150,Rates!$A$2:$A$60,0),2)))</f>
      </c>
      <c r="K150" s="2">
        <f>IF($B150="",0,IF($D150=1,IF(3&lt;=$C150,MIN(IF($E150=1,$F150-$I150,$H150)*INDEX(Rates!$C$2:$AP$60,MATCH($B150,Rates!$A$2:$A$60,0),3),Limits!$B$8*Assets!$S150),MIN(Limits!$B$9*Assets!$S150,MAX(0,$F150-SUM($I150:J150)))),IF($E150=1,$F150-$I150,$H150)*INDEX(Rates!$C$2:$AP$60,MATCH($B150,Rates!$A$2:$A$60,0),3)))</f>
      </c>
      <c r="L150" s="2">
        <f>IF($B150="",0,IF($D150=1,IF(4&lt;=$C150,MIN(IF($E150=1,$F150-$I150,$H150)*INDEX(Rates!$C$2:$AP$60,MATCH($B150,Rates!$A$2:$A$60,0),4),Limits!$B$9*Assets!$S150),MIN(Limits!$B$9*Assets!$S150,MAX(0,$F150-SUM($I150:K150)))),IF($E150=1,$F150-$I150,$H150)*INDEX(Rates!$C$2:$AP$60,MATCH($B150,Rates!$A$2:$A$60,0),4)))</f>
      </c>
      <c r="M150" s="2">
        <f>IF($B150="",0,IF($D150=1,IF(5&lt;=$C150,MIN(IF($E150=1,$F150-$I150,$H150)*INDEX(Rates!$C$2:$AP$60,MATCH($B150,Rates!$A$2:$A$60,0),5),Limits!$B$9*Assets!$S150),MIN(Limits!$B$9*Assets!$S150,MAX(0,$F150-SUM($I150:L150)))),IF($E150=1,$F150-$I150,$H150)*INDEX(Rates!$C$2:$AP$60,MATCH($B150,Rates!$A$2:$A$60,0),5)))</f>
      </c>
      <c r="N150" s="2">
        <f>IF($B150="",0,IF($D150=1,IF(6&lt;=$C150,MIN(IF($E150=1,$F150-$I150,$H150)*INDEX(Rates!$C$2:$AP$60,MATCH($B150,Rates!$A$2:$A$60,0),6),Limits!$B$9*Assets!$S150),MIN(Limits!$B$9*Assets!$S150,MAX(0,$F150-SUM($I150:M150)))),IF($E150=1,$F150-$I150,$H150)*INDEX(Rates!$C$2:$AP$60,MATCH($B150,Rates!$A$2:$A$60,0),6)))</f>
      </c>
      <c r="O150" s="2">
        <f>IF($B150="",0,IF($D150=1,IF(7&lt;=$C150,MIN(IF($E150=1,$F150-$I150,$H150)*INDEX(Rates!$C$2:$AP$60,MATCH($B150,Rates!$A$2:$A$60,0),7),Limits!$B$9*Assets!$S150),MIN(Limits!$B$9*Assets!$S150,MAX(0,$F150-SUM($I150:N150)))),IF($E150=1,$F150-$I150,$H150)*INDEX(Rates!$C$2:$AP$60,MATCH($B150,Rates!$A$2:$A$60,0),7)))</f>
      </c>
      <c r="P150" s="2">
        <f>IF($B150="",0,IF($D150=1,IF(8&lt;=$C150,MIN(IF($E150=1,$F150-$I150,$H150)*INDEX(Rates!$C$2:$AP$60,MATCH($B150,Rates!$A$2:$A$60,0),8),Limits!$B$9*Assets!$S150),MIN(Limits!$B$9*Assets!$S150,MAX(0,$F150-SUM($I150:O150)))),IF($E150=1,$F150-$I150,$H150)*INDEX(Rates!$C$2:$AP$60,MATCH($B150,Rates!$A$2:$A$60,0),8)))</f>
      </c>
      <c r="Q150" s="2">
        <f>IF($B150="",0,IF($D150=1,IF(9&lt;=$C150,MIN(IF($E150=1,$F150-$I150,$H150)*INDEX(Rates!$C$2:$AP$60,MATCH($B150,Rates!$A$2:$A$60,0),9),Limits!$B$9*Assets!$S150),MIN(Limits!$B$9*Assets!$S150,MAX(0,$F150-SUM($I150:P150)))),IF($E150=1,$F150-$I150,$H150)*INDEX(Rates!$C$2:$AP$60,MATCH($B150,Rates!$A$2:$A$60,0),9)))</f>
      </c>
      <c r="R150" s="2">
        <f>IF($B150="",0,IF($D150=1,IF(10&lt;=$C150,MIN(IF($E150=1,$F150-$I150,$H150)*INDEX(Rates!$C$2:$AP$60,MATCH($B150,Rates!$A$2:$A$60,0),10),Limits!$B$9*Assets!$S150),MIN(Limits!$B$9*Assets!$S150,MAX(0,$F150-SUM($I150:Q150)))),IF($E150=1,$F150-$I150,$H150)*INDEX(Rates!$C$2:$AP$60,MATCH($B150,Rates!$A$2:$A$60,0),10)))</f>
      </c>
      <c r="S150" s="2">
        <f>IF($B150="",0,IF($D150=1,IF(11&lt;=$C150,MIN(IF($E150=1,$F150-$I150,$H150)*INDEX(Rates!$C$2:$AP$60,MATCH($B150,Rates!$A$2:$A$60,0),11),Limits!$B$9*Assets!$S150),MIN(Limits!$B$9*Assets!$S150,MAX(0,$F150-SUM($I150:R150)))),IF($E150=1,$F150-$I150,$H150)*INDEX(Rates!$C$2:$AP$60,MATCH($B150,Rates!$A$2:$A$60,0),11)))</f>
      </c>
      <c r="T150" s="2">
        <f>IF($B150="",0,IF($D150=1,IF(12&lt;=$C150,MIN(IF($E150=1,$F150-$I150,$H150)*INDEX(Rates!$C$2:$AP$60,MATCH($B150,Rates!$A$2:$A$60,0),12),Limits!$B$9*Assets!$S150),MIN(Limits!$B$9*Assets!$S150,MAX(0,$F150-SUM($I150:S150)))),IF($E150=1,$F150-$I150,$H150)*INDEX(Rates!$C$2:$AP$60,MATCH($B150,Rates!$A$2:$A$60,0),12)))</f>
      </c>
      <c r="U150" s="2">
        <f>IF($B150="",0,IF($D150=1,IF(13&lt;=$C150,MIN(IF($E150=1,$F150-$I150,$H150)*INDEX(Rates!$C$2:$AP$60,MATCH($B150,Rates!$A$2:$A$60,0),13),Limits!$B$9*Assets!$S150),MIN(Limits!$B$9*Assets!$S150,MAX(0,$F150-SUM($I150:T150)))),IF($E150=1,$F150-$I150,$H150)*INDEX(Rates!$C$2:$AP$60,MATCH($B150,Rates!$A$2:$A$60,0),13)))</f>
      </c>
      <c r="V150" s="2">
        <f>IF($B150="",0,IF($D150=1,IF(14&lt;=$C150,MIN(IF($E150=1,$F150-$I150,$H150)*INDEX(Rates!$C$2:$AP$60,MATCH($B150,Rates!$A$2:$A$60,0),14),Limits!$B$9*Assets!$S150),MIN(Limits!$B$9*Assets!$S150,MAX(0,$F150-SUM($I150:U150)))),IF($E150=1,$F150-$I150,$H150)*INDEX(Rates!$C$2:$AP$60,MATCH($B150,Rates!$A$2:$A$60,0),14)))</f>
      </c>
      <c r="W150" s="2">
        <f>IF($B150="",0,IF($D150=1,IF(15&lt;=$C150,MIN(IF($E150=1,$F150-$I150,$H150)*INDEX(Rates!$C$2:$AP$60,MATCH($B150,Rates!$A$2:$A$60,0),15),Limits!$B$9*Assets!$S150),MIN(Limits!$B$9*Assets!$S150,MAX(0,$F150-SUM($I150:V150)))),IF($E150=1,$F150-$I150,$H150)*INDEX(Rates!$C$2:$AP$60,MATCH($B150,Rates!$A$2:$A$60,0),15)))</f>
      </c>
      <c r="X150" s="2">
        <f>IF($B150="",0,IF($D150=1,IF(16&lt;=$C150,MIN(IF($E150=1,$F150-$I150,$H150)*INDEX(Rates!$C$2:$AP$60,MATCH($B150,Rates!$A$2:$A$60,0),16),Limits!$B$9*Assets!$S150),MIN(Limits!$B$9*Assets!$S150,MAX(0,$F150-SUM($I150:W150)))),IF($E150=1,$F150-$I150,$H150)*INDEX(Rates!$C$2:$AP$60,MATCH($B150,Rates!$A$2:$A$60,0),16)))</f>
      </c>
      <c r="Y150" s="2">
        <f>IF($B150="",0,IF($D150=1,IF(17&lt;=$C150,MIN(IF($E150=1,$F150-$I150,$H150)*INDEX(Rates!$C$2:$AP$60,MATCH($B150,Rates!$A$2:$A$60,0),17),Limits!$B$9*Assets!$S150),MIN(Limits!$B$9*Assets!$S150,MAX(0,$F150-SUM($I150:X150)))),IF($E150=1,$F150-$I150,$H150)*INDEX(Rates!$C$2:$AP$60,MATCH($B150,Rates!$A$2:$A$60,0),17)))</f>
      </c>
      <c r="Z150" s="2">
        <f>IF($B150="",0,IF($D150=1,IF(18&lt;=$C150,MIN(IF($E150=1,$F150-$I150,$H150)*INDEX(Rates!$C$2:$AP$60,MATCH($B150,Rates!$A$2:$A$60,0),18),Limits!$B$9*Assets!$S150),MIN(Limits!$B$9*Assets!$S150,MAX(0,$F150-SUM($I150:Y150)))),IF($E150=1,$F150-$I150,$H150)*INDEX(Rates!$C$2:$AP$60,MATCH($B150,Rates!$A$2:$A$60,0),18)))</f>
      </c>
      <c r="AA150" s="2">
        <f>IF($B150="",0,IF($D150=1,IF(19&lt;=$C150,MIN(IF($E150=1,$F150-$I150,$H150)*INDEX(Rates!$C$2:$AP$60,MATCH($B150,Rates!$A$2:$A$60,0),19),Limits!$B$9*Assets!$S150),MIN(Limits!$B$9*Assets!$S150,MAX(0,$F150-SUM($I150:Z150)))),IF($E150=1,$F150-$I150,$H150)*INDEX(Rates!$C$2:$AP$60,MATCH($B150,Rates!$A$2:$A$60,0),19)))</f>
      </c>
      <c r="AB150" s="2">
        <f>IF($B150="",0,IF($D150=1,IF(20&lt;=$C150,MIN(IF($E150=1,$F150-$I150,$H150)*INDEX(Rates!$C$2:$AP$60,MATCH($B150,Rates!$A$2:$A$60,0),20),Limits!$B$9*Assets!$S150),MIN(Limits!$B$9*Assets!$S150,MAX(0,$F150-SUM($I150:AA150)))),IF($E150=1,$F150-$I150,$H150)*INDEX(Rates!$C$2:$AP$60,MATCH($B150,Rates!$A$2:$A$60,0),20)))</f>
      </c>
      <c r="AC150" s="2">
        <f>IF($B150="",0,IF($D150=1,IF(21&lt;=$C150,MIN(IF($E150=1,$F150-$I150,$H150)*INDEX(Rates!$C$2:$AP$60,MATCH($B150,Rates!$A$2:$A$60,0),21),Limits!$B$9*Assets!$S150),MIN(Limits!$B$9*Assets!$S150,MAX(0,$F150-SUM($I150:AB150)))),IF($E150=1,$F150-$I150,$H150)*INDEX(Rates!$C$2:$AP$60,MATCH($B150,Rates!$A$2:$A$60,0),21)))</f>
      </c>
      <c r="AD150" s="2">
        <f>IF($B150="",0,IF($D150=1,IF(22&lt;=$C150,MIN(IF($E150=1,$F150-$I150,$H150)*INDEX(Rates!$C$2:$AP$60,MATCH($B150,Rates!$A$2:$A$60,0),22),Limits!$B$9*Assets!$S150),MIN(Limits!$B$9*Assets!$S150,MAX(0,$F150-SUM($I150:AC150)))),IF($E150=1,$F150-$I150,$H150)*INDEX(Rates!$C$2:$AP$60,MATCH($B150,Rates!$A$2:$A$60,0),22)))</f>
      </c>
      <c r="AE150" s="2">
        <f>IF($B150="",0,IF($D150=1,IF(23&lt;=$C150,MIN(IF($E150=1,$F150-$I150,$H150)*INDEX(Rates!$C$2:$AP$60,MATCH($B150,Rates!$A$2:$A$60,0),23),Limits!$B$9*Assets!$S150),MIN(Limits!$B$9*Assets!$S150,MAX(0,$F150-SUM($I150:AD150)))),IF($E150=1,$F150-$I150,$H150)*INDEX(Rates!$C$2:$AP$60,MATCH($B150,Rates!$A$2:$A$60,0),23)))</f>
      </c>
      <c r="AF150" s="2">
        <f>IF($B150="",0,IF($D150=1,IF(24&lt;=$C150,MIN(IF($E150=1,$F150-$I150,$H150)*INDEX(Rates!$C$2:$AP$60,MATCH($B150,Rates!$A$2:$A$60,0),24),Limits!$B$9*Assets!$S150),MIN(Limits!$B$9*Assets!$S150,MAX(0,$F150-SUM($I150:AE150)))),IF($E150=1,$F150-$I150,$H150)*INDEX(Rates!$C$2:$AP$60,MATCH($B150,Rates!$A$2:$A$60,0),24)))</f>
      </c>
      <c r="AG150" s="2">
        <f>IF($B150="",0,IF($D150=1,IF(25&lt;=$C150,MIN(IF($E150=1,$F150-$I150,$H150)*INDEX(Rates!$C$2:$AP$60,MATCH($B150,Rates!$A$2:$A$60,0),25),Limits!$B$9*Assets!$S150),MIN(Limits!$B$9*Assets!$S150,MAX(0,$F150-SUM($I150:AF150)))),IF($E150=1,$F150-$I150,$H150)*INDEX(Rates!$C$2:$AP$60,MATCH($B150,Rates!$A$2:$A$60,0),25)))</f>
      </c>
      <c r="AH150" s="2">
        <f>IF($B150="",0,IF($D150=1,IF(26&lt;=$C150,MIN(IF($E150=1,$F150-$I150,$H150)*INDEX(Rates!$C$2:$AP$60,MATCH($B150,Rates!$A$2:$A$60,0),26),Limits!$B$9*Assets!$S150),MIN(Limits!$B$9*Assets!$S150,MAX(0,$F150-SUM($I150:AG150)))),IF($E150=1,$F150-$I150,$H150)*INDEX(Rates!$C$2:$AP$60,MATCH($B150,Rates!$A$2:$A$60,0),26)))</f>
      </c>
      <c r="AI150" s="2">
        <f>IF($B150="",0,IF($D150=1,IF(27&lt;=$C150,MIN(IF($E150=1,$F150-$I150,$H150)*INDEX(Rates!$C$2:$AP$60,MATCH($B150,Rates!$A$2:$A$60,0),27),Limits!$B$9*Assets!$S150),MIN(Limits!$B$9*Assets!$S150,MAX(0,$F150-SUM($I150:AH150)))),IF($E150=1,$F150-$I150,$H150)*INDEX(Rates!$C$2:$AP$60,MATCH($B150,Rates!$A$2:$A$60,0),27)))</f>
      </c>
      <c r="AJ150" s="2">
        <f>IF($B150="",0,IF($D150=1,IF(28&lt;=$C150,MIN(IF($E150=1,$F150-$I150,$H150)*INDEX(Rates!$C$2:$AP$60,MATCH($B150,Rates!$A$2:$A$60,0),28),Limits!$B$9*Assets!$S150),MIN(Limits!$B$9*Assets!$S150,MAX(0,$F150-SUM($I150:AI150)))),IF($E150=1,$F150-$I150,$H150)*INDEX(Rates!$C$2:$AP$60,MATCH($B150,Rates!$A$2:$A$60,0),28)))</f>
      </c>
      <c r="AK150" s="2">
        <f>IF($B150="",0,IF($D150=1,IF(29&lt;=$C150,MIN(IF($E150=1,$F150-$I150,$H150)*INDEX(Rates!$C$2:$AP$60,MATCH($B150,Rates!$A$2:$A$60,0),29),Limits!$B$9*Assets!$S150),MIN(Limits!$B$9*Assets!$S150,MAX(0,$F150-SUM($I150:AJ150)))),IF($E150=1,$F150-$I150,$H150)*INDEX(Rates!$C$2:$AP$60,MATCH($B150,Rates!$A$2:$A$60,0),29)))</f>
      </c>
      <c r="AL150" s="2">
        <f>IF($B150="",0,IF($D150=1,IF(30&lt;=$C150,MIN(IF($E150=1,$F150-$I150,$H150)*INDEX(Rates!$C$2:$AP$60,MATCH($B150,Rates!$A$2:$A$60,0),30),Limits!$B$9*Assets!$S150),MIN(Limits!$B$9*Assets!$S150,MAX(0,$F150-SUM($I150:AK150)))),IF($E150=1,$F150-$I150,$H150)*INDEX(Rates!$C$2:$AP$60,MATCH($B150,Rates!$A$2:$A$60,0),30)))</f>
      </c>
      <c r="AM150" s="2">
        <f>IF($B150="",0,IF($D150=1,IF(31&lt;=$C150,MIN(IF($E150=1,$F150-$I150,$H150)*INDEX(Rates!$C$2:$AP$60,MATCH($B150,Rates!$A$2:$A$60,0),31),Limits!$B$9*Assets!$S150),MIN(Limits!$B$9*Assets!$S150,MAX(0,$F150-SUM($I150:AL150)))),IF($E150=1,$F150-$I150,$H150)*INDEX(Rates!$C$2:$AP$60,MATCH($B150,Rates!$A$2:$A$60,0),31)))</f>
      </c>
      <c r="AN150" s="2">
        <f>IF($B150="",0,IF($D150=1,IF(32&lt;=$C150,MIN(IF($E150=1,$F150-$I150,$H150)*INDEX(Rates!$C$2:$AP$60,MATCH($B150,Rates!$A$2:$A$60,0),32),Limits!$B$9*Assets!$S150),MIN(Limits!$B$9*Assets!$S150,MAX(0,$F150-SUM($I150:AM150)))),IF($E150=1,$F150-$I150,$H150)*INDEX(Rates!$C$2:$AP$60,MATCH($B150,Rates!$A$2:$A$60,0),32)))</f>
      </c>
      <c r="AO150" s="2">
        <f>IF($B150="",0,IF($D150=1,IF(33&lt;=$C150,MIN(IF($E150=1,$F150-$I150,$H150)*INDEX(Rates!$C$2:$AP$60,MATCH($B150,Rates!$A$2:$A$60,0),33),Limits!$B$9*Assets!$S150),MIN(Limits!$B$9*Assets!$S150,MAX(0,$F150-SUM($I150:AN150)))),IF($E150=1,$F150-$I150,$H150)*INDEX(Rates!$C$2:$AP$60,MATCH($B150,Rates!$A$2:$A$60,0),33)))</f>
      </c>
      <c r="AP150" s="2">
        <f>IF($B150="",0,IF($D150=1,IF(34&lt;=$C150,MIN(IF($E150=1,$F150-$I150,$H150)*INDEX(Rates!$C$2:$AP$60,MATCH($B150,Rates!$A$2:$A$60,0),34),Limits!$B$9*Assets!$S150),MIN(Limits!$B$9*Assets!$S150,MAX(0,$F150-SUM($I150:AO150)))),IF($E150=1,$F150-$I150,$H150)*INDEX(Rates!$C$2:$AP$60,MATCH($B150,Rates!$A$2:$A$60,0),34)))</f>
      </c>
      <c r="AQ150" s="2">
        <f>IF($B150="",0,IF($D150=1,IF(35&lt;=$C150,MIN(IF($E150=1,$F150-$I150,$H150)*INDEX(Rates!$C$2:$AP$60,MATCH($B150,Rates!$A$2:$A$60,0),35),Limits!$B$9*Assets!$S150),MIN(Limits!$B$9*Assets!$S150,MAX(0,$F150-SUM($I150:AP150)))),IF($E150=1,$F150-$I150,$H150)*INDEX(Rates!$C$2:$AP$60,MATCH($B150,Rates!$A$2:$A$60,0),35)))</f>
      </c>
      <c r="AR150" s="2">
        <f>IF($B150="",0,IF($D150=1,IF(36&lt;=$C150,MIN(IF($E150=1,$F150-$I150,$H150)*INDEX(Rates!$C$2:$AP$60,MATCH($B150,Rates!$A$2:$A$60,0),36),Limits!$B$9*Assets!$S150),MIN(Limits!$B$9*Assets!$S150,MAX(0,$F150-SUM($I150:AQ150)))),IF($E150=1,$F150-$I150,$H150)*INDEX(Rates!$C$2:$AP$60,MATCH($B150,Rates!$A$2:$A$60,0),36)))</f>
      </c>
      <c r="AS150" s="2">
        <f>IF($B150="",0,IF($D150=1,IF(37&lt;=$C150,MIN(IF($E150=1,$F150-$I150,$H150)*INDEX(Rates!$C$2:$AP$60,MATCH($B150,Rates!$A$2:$A$60,0),37),Limits!$B$9*Assets!$S150),MIN(Limits!$B$9*Assets!$S150,MAX(0,$F150-SUM($I150:AR150)))),IF($E150=1,$F150-$I150,$H150)*INDEX(Rates!$C$2:$AP$60,MATCH($B150,Rates!$A$2:$A$60,0),37)))</f>
      </c>
      <c r="AT150" s="2">
        <f>IF($B150="",0,IF($D150=1,IF(38&lt;=$C150,MIN(IF($E150=1,$F150-$I150,$H150)*INDEX(Rates!$C$2:$AP$60,MATCH($B150,Rates!$A$2:$A$60,0),38),Limits!$B$9*Assets!$S150),MIN(Limits!$B$9*Assets!$S150,MAX(0,$F150-SUM($I150:AS150)))),IF($E150=1,$F150-$I150,$H150)*INDEX(Rates!$C$2:$AP$60,MATCH($B150,Rates!$A$2:$A$60,0),38)))</f>
      </c>
      <c r="AU150" s="2">
        <f>IF($B150="",0,IF($D150=1,IF(39&lt;=$C150,MIN(IF($E150=1,$F150-$I150,$H150)*INDEX(Rates!$C$2:$AP$60,MATCH($B150,Rates!$A$2:$A$60,0),39),Limits!$B$9*Assets!$S150),MIN(Limits!$B$9*Assets!$S150,MAX(0,$F150-SUM($I150:AT150)))),IF($E150=1,$F150-$I150,$H150)*INDEX(Rates!$C$2:$AP$60,MATCH($B150,Rates!$A$2:$A$60,0),39)))</f>
      </c>
      <c r="AV150" s="2">
        <f>IF($B150="",0,IF($D150=1,IF(40&lt;=$C150,MIN(IF($E150=1,$F150-$I150,$H150)*INDEX(Rates!$C$2:$AP$60,MATCH($B150,Rates!$A$2:$A$60,0),40),Limits!$B$9*Assets!$S150),MIN(Limits!$B$9*Assets!$S150,MAX(0,$F150-SUM($I150:AU150)))),IF($E150=1,$F150-$I150,$H150)*INDEX(Rates!$C$2:$AP$60,MATCH($B150,Rates!$A$2:$A$60,0),40)))</f>
      </c>
    </row>
    <row r="151" spans="1:48" x14ac:dyDescent="0.25">
      <c r="A151">
        <f>IF(Assets!A151="","",Assets!A151)</f>
      </c>
      <c r="B151">
        <f>Assets!AD151</f>
      </c>
      <c r="C151">
        <f>IF(B151="",0,INDEX(Rates!$B$2:$B$60,MATCH(B151,Rates!$A$2:$A$60,0)))</f>
      </c>
      <c r="D151">
        <f>Assets!X151</f>
      </c>
      <c r="E151">
        <f>IF(AND(D151=1,Assets!J151=1,Assets!K151=0),1,0)</f>
      </c>
      <c r="F151">
        <f>Assets!T151</f>
      </c>
      <c r="G151">
        <f>Assets!AF151+Assets!L151</f>
      </c>
      <c r="H151">
        <f>Assets!M151</f>
      </c>
      <c r="I151" s="2">
        <f>IF($B151="",0,IF($D151=1,IF(1&lt;=$C151,MIN($G151+$H151*INDEX(Rates!$C$2:$AP$60,MATCH($B151,Rates!$A$2:$A$60,0),1),Assets!$Z151),MIN($G151+$H151*INDEX(Rates!$C$2:$AP$60,MATCH($B151,Rates!$A$2:$A$60,0),1),Assets!$Z151)),$G151+$H151*INDEX(Rates!$C$2:$AP$60,MATCH($B151,Rates!$A$2:$A$60,0),1)))</f>
      </c>
      <c r="J151" s="2">
        <f>IF($B151="",0,IF($D151=1,IF(2&lt;=$C151,MIN(IF($E151=1,$F151-$I151,$H151)*INDEX(Rates!$C$2:$AP$60,MATCH($B151,Rates!$A$2:$A$60,0),2),Limits!$B$7*Assets!$S151),MIN(Limits!$B$9*Assets!$S151,MAX(0,$F151-SUM($I151:I151)))),IF($E151=1,$F151-$I151,$H151)*INDEX(Rates!$C$2:$AP$60,MATCH($B151,Rates!$A$2:$A$60,0),2)))</f>
      </c>
      <c r="K151" s="2">
        <f>IF($B151="",0,IF($D151=1,IF(3&lt;=$C151,MIN(IF($E151=1,$F151-$I151,$H151)*INDEX(Rates!$C$2:$AP$60,MATCH($B151,Rates!$A$2:$A$60,0),3),Limits!$B$8*Assets!$S151),MIN(Limits!$B$9*Assets!$S151,MAX(0,$F151-SUM($I151:J151)))),IF($E151=1,$F151-$I151,$H151)*INDEX(Rates!$C$2:$AP$60,MATCH($B151,Rates!$A$2:$A$60,0),3)))</f>
      </c>
      <c r="L151" s="2">
        <f>IF($B151="",0,IF($D151=1,IF(4&lt;=$C151,MIN(IF($E151=1,$F151-$I151,$H151)*INDEX(Rates!$C$2:$AP$60,MATCH($B151,Rates!$A$2:$A$60,0),4),Limits!$B$9*Assets!$S151),MIN(Limits!$B$9*Assets!$S151,MAX(0,$F151-SUM($I151:K151)))),IF($E151=1,$F151-$I151,$H151)*INDEX(Rates!$C$2:$AP$60,MATCH($B151,Rates!$A$2:$A$60,0),4)))</f>
      </c>
      <c r="M151" s="2">
        <f>IF($B151="",0,IF($D151=1,IF(5&lt;=$C151,MIN(IF($E151=1,$F151-$I151,$H151)*INDEX(Rates!$C$2:$AP$60,MATCH($B151,Rates!$A$2:$A$60,0),5),Limits!$B$9*Assets!$S151),MIN(Limits!$B$9*Assets!$S151,MAX(0,$F151-SUM($I151:L151)))),IF($E151=1,$F151-$I151,$H151)*INDEX(Rates!$C$2:$AP$60,MATCH($B151,Rates!$A$2:$A$60,0),5)))</f>
      </c>
      <c r="N151" s="2">
        <f>IF($B151="",0,IF($D151=1,IF(6&lt;=$C151,MIN(IF($E151=1,$F151-$I151,$H151)*INDEX(Rates!$C$2:$AP$60,MATCH($B151,Rates!$A$2:$A$60,0),6),Limits!$B$9*Assets!$S151),MIN(Limits!$B$9*Assets!$S151,MAX(0,$F151-SUM($I151:M151)))),IF($E151=1,$F151-$I151,$H151)*INDEX(Rates!$C$2:$AP$60,MATCH($B151,Rates!$A$2:$A$60,0),6)))</f>
      </c>
      <c r="O151" s="2">
        <f>IF($B151="",0,IF($D151=1,IF(7&lt;=$C151,MIN(IF($E151=1,$F151-$I151,$H151)*INDEX(Rates!$C$2:$AP$60,MATCH($B151,Rates!$A$2:$A$60,0),7),Limits!$B$9*Assets!$S151),MIN(Limits!$B$9*Assets!$S151,MAX(0,$F151-SUM($I151:N151)))),IF($E151=1,$F151-$I151,$H151)*INDEX(Rates!$C$2:$AP$60,MATCH($B151,Rates!$A$2:$A$60,0),7)))</f>
      </c>
      <c r="P151" s="2">
        <f>IF($B151="",0,IF($D151=1,IF(8&lt;=$C151,MIN(IF($E151=1,$F151-$I151,$H151)*INDEX(Rates!$C$2:$AP$60,MATCH($B151,Rates!$A$2:$A$60,0),8),Limits!$B$9*Assets!$S151),MIN(Limits!$B$9*Assets!$S151,MAX(0,$F151-SUM($I151:O151)))),IF($E151=1,$F151-$I151,$H151)*INDEX(Rates!$C$2:$AP$60,MATCH($B151,Rates!$A$2:$A$60,0),8)))</f>
      </c>
      <c r="Q151" s="2">
        <f>IF($B151="",0,IF($D151=1,IF(9&lt;=$C151,MIN(IF($E151=1,$F151-$I151,$H151)*INDEX(Rates!$C$2:$AP$60,MATCH($B151,Rates!$A$2:$A$60,0),9),Limits!$B$9*Assets!$S151),MIN(Limits!$B$9*Assets!$S151,MAX(0,$F151-SUM($I151:P151)))),IF($E151=1,$F151-$I151,$H151)*INDEX(Rates!$C$2:$AP$60,MATCH($B151,Rates!$A$2:$A$60,0),9)))</f>
      </c>
      <c r="R151" s="2">
        <f>IF($B151="",0,IF($D151=1,IF(10&lt;=$C151,MIN(IF($E151=1,$F151-$I151,$H151)*INDEX(Rates!$C$2:$AP$60,MATCH($B151,Rates!$A$2:$A$60,0),10),Limits!$B$9*Assets!$S151),MIN(Limits!$B$9*Assets!$S151,MAX(0,$F151-SUM($I151:Q151)))),IF($E151=1,$F151-$I151,$H151)*INDEX(Rates!$C$2:$AP$60,MATCH($B151,Rates!$A$2:$A$60,0),10)))</f>
      </c>
      <c r="S151" s="2">
        <f>IF($B151="",0,IF($D151=1,IF(11&lt;=$C151,MIN(IF($E151=1,$F151-$I151,$H151)*INDEX(Rates!$C$2:$AP$60,MATCH($B151,Rates!$A$2:$A$60,0),11),Limits!$B$9*Assets!$S151),MIN(Limits!$B$9*Assets!$S151,MAX(0,$F151-SUM($I151:R151)))),IF($E151=1,$F151-$I151,$H151)*INDEX(Rates!$C$2:$AP$60,MATCH($B151,Rates!$A$2:$A$60,0),11)))</f>
      </c>
      <c r="T151" s="2">
        <f>IF($B151="",0,IF($D151=1,IF(12&lt;=$C151,MIN(IF($E151=1,$F151-$I151,$H151)*INDEX(Rates!$C$2:$AP$60,MATCH($B151,Rates!$A$2:$A$60,0),12),Limits!$B$9*Assets!$S151),MIN(Limits!$B$9*Assets!$S151,MAX(0,$F151-SUM($I151:S151)))),IF($E151=1,$F151-$I151,$H151)*INDEX(Rates!$C$2:$AP$60,MATCH($B151,Rates!$A$2:$A$60,0),12)))</f>
      </c>
      <c r="U151" s="2">
        <f>IF($B151="",0,IF($D151=1,IF(13&lt;=$C151,MIN(IF($E151=1,$F151-$I151,$H151)*INDEX(Rates!$C$2:$AP$60,MATCH($B151,Rates!$A$2:$A$60,0),13),Limits!$B$9*Assets!$S151),MIN(Limits!$B$9*Assets!$S151,MAX(0,$F151-SUM($I151:T151)))),IF($E151=1,$F151-$I151,$H151)*INDEX(Rates!$C$2:$AP$60,MATCH($B151,Rates!$A$2:$A$60,0),13)))</f>
      </c>
      <c r="V151" s="2">
        <f>IF($B151="",0,IF($D151=1,IF(14&lt;=$C151,MIN(IF($E151=1,$F151-$I151,$H151)*INDEX(Rates!$C$2:$AP$60,MATCH($B151,Rates!$A$2:$A$60,0),14),Limits!$B$9*Assets!$S151),MIN(Limits!$B$9*Assets!$S151,MAX(0,$F151-SUM($I151:U151)))),IF($E151=1,$F151-$I151,$H151)*INDEX(Rates!$C$2:$AP$60,MATCH($B151,Rates!$A$2:$A$60,0),14)))</f>
      </c>
      <c r="W151" s="2">
        <f>IF($B151="",0,IF($D151=1,IF(15&lt;=$C151,MIN(IF($E151=1,$F151-$I151,$H151)*INDEX(Rates!$C$2:$AP$60,MATCH($B151,Rates!$A$2:$A$60,0),15),Limits!$B$9*Assets!$S151),MIN(Limits!$B$9*Assets!$S151,MAX(0,$F151-SUM($I151:V151)))),IF($E151=1,$F151-$I151,$H151)*INDEX(Rates!$C$2:$AP$60,MATCH($B151,Rates!$A$2:$A$60,0),15)))</f>
      </c>
      <c r="X151" s="2">
        <f>IF($B151="",0,IF($D151=1,IF(16&lt;=$C151,MIN(IF($E151=1,$F151-$I151,$H151)*INDEX(Rates!$C$2:$AP$60,MATCH($B151,Rates!$A$2:$A$60,0),16),Limits!$B$9*Assets!$S151),MIN(Limits!$B$9*Assets!$S151,MAX(0,$F151-SUM($I151:W151)))),IF($E151=1,$F151-$I151,$H151)*INDEX(Rates!$C$2:$AP$60,MATCH($B151,Rates!$A$2:$A$60,0),16)))</f>
      </c>
      <c r="Y151" s="2">
        <f>IF($B151="",0,IF($D151=1,IF(17&lt;=$C151,MIN(IF($E151=1,$F151-$I151,$H151)*INDEX(Rates!$C$2:$AP$60,MATCH($B151,Rates!$A$2:$A$60,0),17),Limits!$B$9*Assets!$S151),MIN(Limits!$B$9*Assets!$S151,MAX(0,$F151-SUM($I151:X151)))),IF($E151=1,$F151-$I151,$H151)*INDEX(Rates!$C$2:$AP$60,MATCH($B151,Rates!$A$2:$A$60,0),17)))</f>
      </c>
      <c r="Z151" s="2">
        <f>IF($B151="",0,IF($D151=1,IF(18&lt;=$C151,MIN(IF($E151=1,$F151-$I151,$H151)*INDEX(Rates!$C$2:$AP$60,MATCH($B151,Rates!$A$2:$A$60,0),18),Limits!$B$9*Assets!$S151),MIN(Limits!$B$9*Assets!$S151,MAX(0,$F151-SUM($I151:Y151)))),IF($E151=1,$F151-$I151,$H151)*INDEX(Rates!$C$2:$AP$60,MATCH($B151,Rates!$A$2:$A$60,0),18)))</f>
      </c>
      <c r="AA151" s="2">
        <f>IF($B151="",0,IF($D151=1,IF(19&lt;=$C151,MIN(IF($E151=1,$F151-$I151,$H151)*INDEX(Rates!$C$2:$AP$60,MATCH($B151,Rates!$A$2:$A$60,0),19),Limits!$B$9*Assets!$S151),MIN(Limits!$B$9*Assets!$S151,MAX(0,$F151-SUM($I151:Z151)))),IF($E151=1,$F151-$I151,$H151)*INDEX(Rates!$C$2:$AP$60,MATCH($B151,Rates!$A$2:$A$60,0),19)))</f>
      </c>
      <c r="AB151" s="2">
        <f>IF($B151="",0,IF($D151=1,IF(20&lt;=$C151,MIN(IF($E151=1,$F151-$I151,$H151)*INDEX(Rates!$C$2:$AP$60,MATCH($B151,Rates!$A$2:$A$60,0),20),Limits!$B$9*Assets!$S151),MIN(Limits!$B$9*Assets!$S151,MAX(0,$F151-SUM($I151:AA151)))),IF($E151=1,$F151-$I151,$H151)*INDEX(Rates!$C$2:$AP$60,MATCH($B151,Rates!$A$2:$A$60,0),20)))</f>
      </c>
      <c r="AC151" s="2">
        <f>IF($B151="",0,IF($D151=1,IF(21&lt;=$C151,MIN(IF($E151=1,$F151-$I151,$H151)*INDEX(Rates!$C$2:$AP$60,MATCH($B151,Rates!$A$2:$A$60,0),21),Limits!$B$9*Assets!$S151),MIN(Limits!$B$9*Assets!$S151,MAX(0,$F151-SUM($I151:AB151)))),IF($E151=1,$F151-$I151,$H151)*INDEX(Rates!$C$2:$AP$60,MATCH($B151,Rates!$A$2:$A$60,0),21)))</f>
      </c>
      <c r="AD151" s="2">
        <f>IF($B151="",0,IF($D151=1,IF(22&lt;=$C151,MIN(IF($E151=1,$F151-$I151,$H151)*INDEX(Rates!$C$2:$AP$60,MATCH($B151,Rates!$A$2:$A$60,0),22),Limits!$B$9*Assets!$S151),MIN(Limits!$B$9*Assets!$S151,MAX(0,$F151-SUM($I151:AC151)))),IF($E151=1,$F151-$I151,$H151)*INDEX(Rates!$C$2:$AP$60,MATCH($B151,Rates!$A$2:$A$60,0),22)))</f>
      </c>
      <c r="AE151" s="2">
        <f>IF($B151="",0,IF($D151=1,IF(23&lt;=$C151,MIN(IF($E151=1,$F151-$I151,$H151)*INDEX(Rates!$C$2:$AP$60,MATCH($B151,Rates!$A$2:$A$60,0),23),Limits!$B$9*Assets!$S151),MIN(Limits!$B$9*Assets!$S151,MAX(0,$F151-SUM($I151:AD151)))),IF($E151=1,$F151-$I151,$H151)*INDEX(Rates!$C$2:$AP$60,MATCH($B151,Rates!$A$2:$A$60,0),23)))</f>
      </c>
      <c r="AF151" s="2">
        <f>IF($B151="",0,IF($D151=1,IF(24&lt;=$C151,MIN(IF($E151=1,$F151-$I151,$H151)*INDEX(Rates!$C$2:$AP$60,MATCH($B151,Rates!$A$2:$A$60,0),24),Limits!$B$9*Assets!$S151),MIN(Limits!$B$9*Assets!$S151,MAX(0,$F151-SUM($I151:AE151)))),IF($E151=1,$F151-$I151,$H151)*INDEX(Rates!$C$2:$AP$60,MATCH($B151,Rates!$A$2:$A$60,0),24)))</f>
      </c>
      <c r="AG151" s="2">
        <f>IF($B151="",0,IF($D151=1,IF(25&lt;=$C151,MIN(IF($E151=1,$F151-$I151,$H151)*INDEX(Rates!$C$2:$AP$60,MATCH($B151,Rates!$A$2:$A$60,0),25),Limits!$B$9*Assets!$S151),MIN(Limits!$B$9*Assets!$S151,MAX(0,$F151-SUM($I151:AF151)))),IF($E151=1,$F151-$I151,$H151)*INDEX(Rates!$C$2:$AP$60,MATCH($B151,Rates!$A$2:$A$60,0),25)))</f>
      </c>
      <c r="AH151" s="2">
        <f>IF($B151="",0,IF($D151=1,IF(26&lt;=$C151,MIN(IF($E151=1,$F151-$I151,$H151)*INDEX(Rates!$C$2:$AP$60,MATCH($B151,Rates!$A$2:$A$60,0),26),Limits!$B$9*Assets!$S151),MIN(Limits!$B$9*Assets!$S151,MAX(0,$F151-SUM($I151:AG151)))),IF($E151=1,$F151-$I151,$H151)*INDEX(Rates!$C$2:$AP$60,MATCH($B151,Rates!$A$2:$A$60,0),26)))</f>
      </c>
      <c r="AI151" s="2">
        <f>IF($B151="",0,IF($D151=1,IF(27&lt;=$C151,MIN(IF($E151=1,$F151-$I151,$H151)*INDEX(Rates!$C$2:$AP$60,MATCH($B151,Rates!$A$2:$A$60,0),27),Limits!$B$9*Assets!$S151),MIN(Limits!$B$9*Assets!$S151,MAX(0,$F151-SUM($I151:AH151)))),IF($E151=1,$F151-$I151,$H151)*INDEX(Rates!$C$2:$AP$60,MATCH($B151,Rates!$A$2:$A$60,0),27)))</f>
      </c>
      <c r="AJ151" s="2">
        <f>IF($B151="",0,IF($D151=1,IF(28&lt;=$C151,MIN(IF($E151=1,$F151-$I151,$H151)*INDEX(Rates!$C$2:$AP$60,MATCH($B151,Rates!$A$2:$A$60,0),28),Limits!$B$9*Assets!$S151),MIN(Limits!$B$9*Assets!$S151,MAX(0,$F151-SUM($I151:AI151)))),IF($E151=1,$F151-$I151,$H151)*INDEX(Rates!$C$2:$AP$60,MATCH($B151,Rates!$A$2:$A$60,0),28)))</f>
      </c>
      <c r="AK151" s="2">
        <f>IF($B151="",0,IF($D151=1,IF(29&lt;=$C151,MIN(IF($E151=1,$F151-$I151,$H151)*INDEX(Rates!$C$2:$AP$60,MATCH($B151,Rates!$A$2:$A$60,0),29),Limits!$B$9*Assets!$S151),MIN(Limits!$B$9*Assets!$S151,MAX(0,$F151-SUM($I151:AJ151)))),IF($E151=1,$F151-$I151,$H151)*INDEX(Rates!$C$2:$AP$60,MATCH($B151,Rates!$A$2:$A$60,0),29)))</f>
      </c>
      <c r="AL151" s="2">
        <f>IF($B151="",0,IF($D151=1,IF(30&lt;=$C151,MIN(IF($E151=1,$F151-$I151,$H151)*INDEX(Rates!$C$2:$AP$60,MATCH($B151,Rates!$A$2:$A$60,0),30),Limits!$B$9*Assets!$S151),MIN(Limits!$B$9*Assets!$S151,MAX(0,$F151-SUM($I151:AK151)))),IF($E151=1,$F151-$I151,$H151)*INDEX(Rates!$C$2:$AP$60,MATCH($B151,Rates!$A$2:$A$60,0),30)))</f>
      </c>
      <c r="AM151" s="2">
        <f>IF($B151="",0,IF($D151=1,IF(31&lt;=$C151,MIN(IF($E151=1,$F151-$I151,$H151)*INDEX(Rates!$C$2:$AP$60,MATCH($B151,Rates!$A$2:$A$60,0),31),Limits!$B$9*Assets!$S151),MIN(Limits!$B$9*Assets!$S151,MAX(0,$F151-SUM($I151:AL151)))),IF($E151=1,$F151-$I151,$H151)*INDEX(Rates!$C$2:$AP$60,MATCH($B151,Rates!$A$2:$A$60,0),31)))</f>
      </c>
      <c r="AN151" s="2">
        <f>IF($B151="",0,IF($D151=1,IF(32&lt;=$C151,MIN(IF($E151=1,$F151-$I151,$H151)*INDEX(Rates!$C$2:$AP$60,MATCH($B151,Rates!$A$2:$A$60,0),32),Limits!$B$9*Assets!$S151),MIN(Limits!$B$9*Assets!$S151,MAX(0,$F151-SUM($I151:AM151)))),IF($E151=1,$F151-$I151,$H151)*INDEX(Rates!$C$2:$AP$60,MATCH($B151,Rates!$A$2:$A$60,0),32)))</f>
      </c>
      <c r="AO151" s="2">
        <f>IF($B151="",0,IF($D151=1,IF(33&lt;=$C151,MIN(IF($E151=1,$F151-$I151,$H151)*INDEX(Rates!$C$2:$AP$60,MATCH($B151,Rates!$A$2:$A$60,0),33),Limits!$B$9*Assets!$S151),MIN(Limits!$B$9*Assets!$S151,MAX(0,$F151-SUM($I151:AN151)))),IF($E151=1,$F151-$I151,$H151)*INDEX(Rates!$C$2:$AP$60,MATCH($B151,Rates!$A$2:$A$60,0),33)))</f>
      </c>
      <c r="AP151" s="2">
        <f>IF($B151="",0,IF($D151=1,IF(34&lt;=$C151,MIN(IF($E151=1,$F151-$I151,$H151)*INDEX(Rates!$C$2:$AP$60,MATCH($B151,Rates!$A$2:$A$60,0),34),Limits!$B$9*Assets!$S151),MIN(Limits!$B$9*Assets!$S151,MAX(0,$F151-SUM($I151:AO151)))),IF($E151=1,$F151-$I151,$H151)*INDEX(Rates!$C$2:$AP$60,MATCH($B151,Rates!$A$2:$A$60,0),34)))</f>
      </c>
      <c r="AQ151" s="2">
        <f>IF($B151="",0,IF($D151=1,IF(35&lt;=$C151,MIN(IF($E151=1,$F151-$I151,$H151)*INDEX(Rates!$C$2:$AP$60,MATCH($B151,Rates!$A$2:$A$60,0),35),Limits!$B$9*Assets!$S151),MIN(Limits!$B$9*Assets!$S151,MAX(0,$F151-SUM($I151:AP151)))),IF($E151=1,$F151-$I151,$H151)*INDEX(Rates!$C$2:$AP$60,MATCH($B151,Rates!$A$2:$A$60,0),35)))</f>
      </c>
      <c r="AR151" s="2">
        <f>IF($B151="",0,IF($D151=1,IF(36&lt;=$C151,MIN(IF($E151=1,$F151-$I151,$H151)*INDEX(Rates!$C$2:$AP$60,MATCH($B151,Rates!$A$2:$A$60,0),36),Limits!$B$9*Assets!$S151),MIN(Limits!$B$9*Assets!$S151,MAX(0,$F151-SUM($I151:AQ151)))),IF($E151=1,$F151-$I151,$H151)*INDEX(Rates!$C$2:$AP$60,MATCH($B151,Rates!$A$2:$A$60,0),36)))</f>
      </c>
      <c r="AS151" s="2">
        <f>IF($B151="",0,IF($D151=1,IF(37&lt;=$C151,MIN(IF($E151=1,$F151-$I151,$H151)*INDEX(Rates!$C$2:$AP$60,MATCH($B151,Rates!$A$2:$A$60,0),37),Limits!$B$9*Assets!$S151),MIN(Limits!$B$9*Assets!$S151,MAX(0,$F151-SUM($I151:AR151)))),IF($E151=1,$F151-$I151,$H151)*INDEX(Rates!$C$2:$AP$60,MATCH($B151,Rates!$A$2:$A$60,0),37)))</f>
      </c>
      <c r="AT151" s="2">
        <f>IF($B151="",0,IF($D151=1,IF(38&lt;=$C151,MIN(IF($E151=1,$F151-$I151,$H151)*INDEX(Rates!$C$2:$AP$60,MATCH($B151,Rates!$A$2:$A$60,0),38),Limits!$B$9*Assets!$S151),MIN(Limits!$B$9*Assets!$S151,MAX(0,$F151-SUM($I151:AS151)))),IF($E151=1,$F151-$I151,$H151)*INDEX(Rates!$C$2:$AP$60,MATCH($B151,Rates!$A$2:$A$60,0),38)))</f>
      </c>
      <c r="AU151" s="2">
        <f>IF($B151="",0,IF($D151=1,IF(39&lt;=$C151,MIN(IF($E151=1,$F151-$I151,$H151)*INDEX(Rates!$C$2:$AP$60,MATCH($B151,Rates!$A$2:$A$60,0),39),Limits!$B$9*Assets!$S151),MIN(Limits!$B$9*Assets!$S151,MAX(0,$F151-SUM($I151:AT151)))),IF($E151=1,$F151-$I151,$H151)*INDEX(Rates!$C$2:$AP$60,MATCH($B151,Rates!$A$2:$A$60,0),39)))</f>
      </c>
      <c r="AV151" s="2">
        <f>IF($B151="",0,IF($D151=1,IF(40&lt;=$C151,MIN(IF($E151=1,$F151-$I151,$H151)*INDEX(Rates!$C$2:$AP$60,MATCH($B151,Rates!$A$2:$A$60,0),40),Limits!$B$9*Assets!$S151),MIN(Limits!$B$9*Assets!$S151,MAX(0,$F151-SUM($I151:AU151)))),IF($E151=1,$F151-$I151,$H151)*INDEX(Rates!$C$2:$AP$60,MATCH($B151,Rates!$A$2:$A$60,0),40)))</f>
      </c>
    </row>
    <row r="152" spans="1:48" x14ac:dyDescent="0.25">
      <c r="A152">
        <f>IF(Assets!A152="","",Assets!A152)</f>
      </c>
      <c r="B152">
        <f>Assets!AD152</f>
      </c>
      <c r="C152">
        <f>IF(B152="",0,INDEX(Rates!$B$2:$B$60,MATCH(B152,Rates!$A$2:$A$60,0)))</f>
      </c>
      <c r="D152">
        <f>Assets!X152</f>
      </c>
      <c r="E152">
        <f>IF(AND(D152=1,Assets!J152=1,Assets!K152=0),1,0)</f>
      </c>
      <c r="F152">
        <f>Assets!T152</f>
      </c>
      <c r="G152">
        <f>Assets!AF152+Assets!L152</f>
      </c>
      <c r="H152">
        <f>Assets!M152</f>
      </c>
      <c r="I152" s="2">
        <f>IF($B152="",0,IF($D152=1,IF(1&lt;=$C152,MIN($G152+$H152*INDEX(Rates!$C$2:$AP$60,MATCH($B152,Rates!$A$2:$A$60,0),1),Assets!$Z152),MIN($G152+$H152*INDEX(Rates!$C$2:$AP$60,MATCH($B152,Rates!$A$2:$A$60,0),1),Assets!$Z152)),$G152+$H152*INDEX(Rates!$C$2:$AP$60,MATCH($B152,Rates!$A$2:$A$60,0),1)))</f>
      </c>
      <c r="J152" s="2">
        <f>IF($B152="",0,IF($D152=1,IF(2&lt;=$C152,MIN(IF($E152=1,$F152-$I152,$H152)*INDEX(Rates!$C$2:$AP$60,MATCH($B152,Rates!$A$2:$A$60,0),2),Limits!$B$7*Assets!$S152),MIN(Limits!$B$9*Assets!$S152,MAX(0,$F152-SUM($I152:I152)))),IF($E152=1,$F152-$I152,$H152)*INDEX(Rates!$C$2:$AP$60,MATCH($B152,Rates!$A$2:$A$60,0),2)))</f>
      </c>
      <c r="K152" s="2">
        <f>IF($B152="",0,IF($D152=1,IF(3&lt;=$C152,MIN(IF($E152=1,$F152-$I152,$H152)*INDEX(Rates!$C$2:$AP$60,MATCH($B152,Rates!$A$2:$A$60,0),3),Limits!$B$8*Assets!$S152),MIN(Limits!$B$9*Assets!$S152,MAX(0,$F152-SUM($I152:J152)))),IF($E152=1,$F152-$I152,$H152)*INDEX(Rates!$C$2:$AP$60,MATCH($B152,Rates!$A$2:$A$60,0),3)))</f>
      </c>
      <c r="L152" s="2">
        <f>IF($B152="",0,IF($D152=1,IF(4&lt;=$C152,MIN(IF($E152=1,$F152-$I152,$H152)*INDEX(Rates!$C$2:$AP$60,MATCH($B152,Rates!$A$2:$A$60,0),4),Limits!$B$9*Assets!$S152),MIN(Limits!$B$9*Assets!$S152,MAX(0,$F152-SUM($I152:K152)))),IF($E152=1,$F152-$I152,$H152)*INDEX(Rates!$C$2:$AP$60,MATCH($B152,Rates!$A$2:$A$60,0),4)))</f>
      </c>
      <c r="M152" s="2">
        <f>IF($B152="",0,IF($D152=1,IF(5&lt;=$C152,MIN(IF($E152=1,$F152-$I152,$H152)*INDEX(Rates!$C$2:$AP$60,MATCH($B152,Rates!$A$2:$A$60,0),5),Limits!$B$9*Assets!$S152),MIN(Limits!$B$9*Assets!$S152,MAX(0,$F152-SUM($I152:L152)))),IF($E152=1,$F152-$I152,$H152)*INDEX(Rates!$C$2:$AP$60,MATCH($B152,Rates!$A$2:$A$60,0),5)))</f>
      </c>
      <c r="N152" s="2">
        <f>IF($B152="",0,IF($D152=1,IF(6&lt;=$C152,MIN(IF($E152=1,$F152-$I152,$H152)*INDEX(Rates!$C$2:$AP$60,MATCH($B152,Rates!$A$2:$A$60,0),6),Limits!$B$9*Assets!$S152),MIN(Limits!$B$9*Assets!$S152,MAX(0,$F152-SUM($I152:M152)))),IF($E152=1,$F152-$I152,$H152)*INDEX(Rates!$C$2:$AP$60,MATCH($B152,Rates!$A$2:$A$60,0),6)))</f>
      </c>
      <c r="O152" s="2">
        <f>IF($B152="",0,IF($D152=1,IF(7&lt;=$C152,MIN(IF($E152=1,$F152-$I152,$H152)*INDEX(Rates!$C$2:$AP$60,MATCH($B152,Rates!$A$2:$A$60,0),7),Limits!$B$9*Assets!$S152),MIN(Limits!$B$9*Assets!$S152,MAX(0,$F152-SUM($I152:N152)))),IF($E152=1,$F152-$I152,$H152)*INDEX(Rates!$C$2:$AP$60,MATCH($B152,Rates!$A$2:$A$60,0),7)))</f>
      </c>
      <c r="P152" s="2">
        <f>IF($B152="",0,IF($D152=1,IF(8&lt;=$C152,MIN(IF($E152=1,$F152-$I152,$H152)*INDEX(Rates!$C$2:$AP$60,MATCH($B152,Rates!$A$2:$A$60,0),8),Limits!$B$9*Assets!$S152),MIN(Limits!$B$9*Assets!$S152,MAX(0,$F152-SUM($I152:O152)))),IF($E152=1,$F152-$I152,$H152)*INDEX(Rates!$C$2:$AP$60,MATCH($B152,Rates!$A$2:$A$60,0),8)))</f>
      </c>
      <c r="Q152" s="2">
        <f>IF($B152="",0,IF($D152=1,IF(9&lt;=$C152,MIN(IF($E152=1,$F152-$I152,$H152)*INDEX(Rates!$C$2:$AP$60,MATCH($B152,Rates!$A$2:$A$60,0),9),Limits!$B$9*Assets!$S152),MIN(Limits!$B$9*Assets!$S152,MAX(0,$F152-SUM($I152:P152)))),IF($E152=1,$F152-$I152,$H152)*INDEX(Rates!$C$2:$AP$60,MATCH($B152,Rates!$A$2:$A$60,0),9)))</f>
      </c>
      <c r="R152" s="2">
        <f>IF($B152="",0,IF($D152=1,IF(10&lt;=$C152,MIN(IF($E152=1,$F152-$I152,$H152)*INDEX(Rates!$C$2:$AP$60,MATCH($B152,Rates!$A$2:$A$60,0),10),Limits!$B$9*Assets!$S152),MIN(Limits!$B$9*Assets!$S152,MAX(0,$F152-SUM($I152:Q152)))),IF($E152=1,$F152-$I152,$H152)*INDEX(Rates!$C$2:$AP$60,MATCH($B152,Rates!$A$2:$A$60,0),10)))</f>
      </c>
      <c r="S152" s="2">
        <f>IF($B152="",0,IF($D152=1,IF(11&lt;=$C152,MIN(IF($E152=1,$F152-$I152,$H152)*INDEX(Rates!$C$2:$AP$60,MATCH($B152,Rates!$A$2:$A$60,0),11),Limits!$B$9*Assets!$S152),MIN(Limits!$B$9*Assets!$S152,MAX(0,$F152-SUM($I152:R152)))),IF($E152=1,$F152-$I152,$H152)*INDEX(Rates!$C$2:$AP$60,MATCH($B152,Rates!$A$2:$A$60,0),11)))</f>
      </c>
      <c r="T152" s="2">
        <f>IF($B152="",0,IF($D152=1,IF(12&lt;=$C152,MIN(IF($E152=1,$F152-$I152,$H152)*INDEX(Rates!$C$2:$AP$60,MATCH($B152,Rates!$A$2:$A$60,0),12),Limits!$B$9*Assets!$S152),MIN(Limits!$B$9*Assets!$S152,MAX(0,$F152-SUM($I152:S152)))),IF($E152=1,$F152-$I152,$H152)*INDEX(Rates!$C$2:$AP$60,MATCH($B152,Rates!$A$2:$A$60,0),12)))</f>
      </c>
      <c r="U152" s="2">
        <f>IF($B152="",0,IF($D152=1,IF(13&lt;=$C152,MIN(IF($E152=1,$F152-$I152,$H152)*INDEX(Rates!$C$2:$AP$60,MATCH($B152,Rates!$A$2:$A$60,0),13),Limits!$B$9*Assets!$S152),MIN(Limits!$B$9*Assets!$S152,MAX(0,$F152-SUM($I152:T152)))),IF($E152=1,$F152-$I152,$H152)*INDEX(Rates!$C$2:$AP$60,MATCH($B152,Rates!$A$2:$A$60,0),13)))</f>
      </c>
      <c r="V152" s="2">
        <f>IF($B152="",0,IF($D152=1,IF(14&lt;=$C152,MIN(IF($E152=1,$F152-$I152,$H152)*INDEX(Rates!$C$2:$AP$60,MATCH($B152,Rates!$A$2:$A$60,0),14),Limits!$B$9*Assets!$S152),MIN(Limits!$B$9*Assets!$S152,MAX(0,$F152-SUM($I152:U152)))),IF($E152=1,$F152-$I152,$H152)*INDEX(Rates!$C$2:$AP$60,MATCH($B152,Rates!$A$2:$A$60,0),14)))</f>
      </c>
      <c r="W152" s="2">
        <f>IF($B152="",0,IF($D152=1,IF(15&lt;=$C152,MIN(IF($E152=1,$F152-$I152,$H152)*INDEX(Rates!$C$2:$AP$60,MATCH($B152,Rates!$A$2:$A$60,0),15),Limits!$B$9*Assets!$S152),MIN(Limits!$B$9*Assets!$S152,MAX(0,$F152-SUM($I152:V152)))),IF($E152=1,$F152-$I152,$H152)*INDEX(Rates!$C$2:$AP$60,MATCH($B152,Rates!$A$2:$A$60,0),15)))</f>
      </c>
      <c r="X152" s="2">
        <f>IF($B152="",0,IF($D152=1,IF(16&lt;=$C152,MIN(IF($E152=1,$F152-$I152,$H152)*INDEX(Rates!$C$2:$AP$60,MATCH($B152,Rates!$A$2:$A$60,0),16),Limits!$B$9*Assets!$S152),MIN(Limits!$B$9*Assets!$S152,MAX(0,$F152-SUM($I152:W152)))),IF($E152=1,$F152-$I152,$H152)*INDEX(Rates!$C$2:$AP$60,MATCH($B152,Rates!$A$2:$A$60,0),16)))</f>
      </c>
      <c r="Y152" s="2">
        <f>IF($B152="",0,IF($D152=1,IF(17&lt;=$C152,MIN(IF($E152=1,$F152-$I152,$H152)*INDEX(Rates!$C$2:$AP$60,MATCH($B152,Rates!$A$2:$A$60,0),17),Limits!$B$9*Assets!$S152),MIN(Limits!$B$9*Assets!$S152,MAX(0,$F152-SUM($I152:X152)))),IF($E152=1,$F152-$I152,$H152)*INDEX(Rates!$C$2:$AP$60,MATCH($B152,Rates!$A$2:$A$60,0),17)))</f>
      </c>
      <c r="Z152" s="2">
        <f>IF($B152="",0,IF($D152=1,IF(18&lt;=$C152,MIN(IF($E152=1,$F152-$I152,$H152)*INDEX(Rates!$C$2:$AP$60,MATCH($B152,Rates!$A$2:$A$60,0),18),Limits!$B$9*Assets!$S152),MIN(Limits!$B$9*Assets!$S152,MAX(0,$F152-SUM($I152:Y152)))),IF($E152=1,$F152-$I152,$H152)*INDEX(Rates!$C$2:$AP$60,MATCH($B152,Rates!$A$2:$A$60,0),18)))</f>
      </c>
      <c r="AA152" s="2">
        <f>IF($B152="",0,IF($D152=1,IF(19&lt;=$C152,MIN(IF($E152=1,$F152-$I152,$H152)*INDEX(Rates!$C$2:$AP$60,MATCH($B152,Rates!$A$2:$A$60,0),19),Limits!$B$9*Assets!$S152),MIN(Limits!$B$9*Assets!$S152,MAX(0,$F152-SUM($I152:Z152)))),IF($E152=1,$F152-$I152,$H152)*INDEX(Rates!$C$2:$AP$60,MATCH($B152,Rates!$A$2:$A$60,0),19)))</f>
      </c>
      <c r="AB152" s="2">
        <f>IF($B152="",0,IF($D152=1,IF(20&lt;=$C152,MIN(IF($E152=1,$F152-$I152,$H152)*INDEX(Rates!$C$2:$AP$60,MATCH($B152,Rates!$A$2:$A$60,0),20),Limits!$B$9*Assets!$S152),MIN(Limits!$B$9*Assets!$S152,MAX(0,$F152-SUM($I152:AA152)))),IF($E152=1,$F152-$I152,$H152)*INDEX(Rates!$C$2:$AP$60,MATCH($B152,Rates!$A$2:$A$60,0),20)))</f>
      </c>
      <c r="AC152" s="2">
        <f>IF($B152="",0,IF($D152=1,IF(21&lt;=$C152,MIN(IF($E152=1,$F152-$I152,$H152)*INDEX(Rates!$C$2:$AP$60,MATCH($B152,Rates!$A$2:$A$60,0),21),Limits!$B$9*Assets!$S152),MIN(Limits!$B$9*Assets!$S152,MAX(0,$F152-SUM($I152:AB152)))),IF($E152=1,$F152-$I152,$H152)*INDEX(Rates!$C$2:$AP$60,MATCH($B152,Rates!$A$2:$A$60,0),21)))</f>
      </c>
      <c r="AD152" s="2">
        <f>IF($B152="",0,IF($D152=1,IF(22&lt;=$C152,MIN(IF($E152=1,$F152-$I152,$H152)*INDEX(Rates!$C$2:$AP$60,MATCH($B152,Rates!$A$2:$A$60,0),22),Limits!$B$9*Assets!$S152),MIN(Limits!$B$9*Assets!$S152,MAX(0,$F152-SUM($I152:AC152)))),IF($E152=1,$F152-$I152,$H152)*INDEX(Rates!$C$2:$AP$60,MATCH($B152,Rates!$A$2:$A$60,0),22)))</f>
      </c>
      <c r="AE152" s="2">
        <f>IF($B152="",0,IF($D152=1,IF(23&lt;=$C152,MIN(IF($E152=1,$F152-$I152,$H152)*INDEX(Rates!$C$2:$AP$60,MATCH($B152,Rates!$A$2:$A$60,0),23),Limits!$B$9*Assets!$S152),MIN(Limits!$B$9*Assets!$S152,MAX(0,$F152-SUM($I152:AD152)))),IF($E152=1,$F152-$I152,$H152)*INDEX(Rates!$C$2:$AP$60,MATCH($B152,Rates!$A$2:$A$60,0),23)))</f>
      </c>
      <c r="AF152" s="2">
        <f>IF($B152="",0,IF($D152=1,IF(24&lt;=$C152,MIN(IF($E152=1,$F152-$I152,$H152)*INDEX(Rates!$C$2:$AP$60,MATCH($B152,Rates!$A$2:$A$60,0),24),Limits!$B$9*Assets!$S152),MIN(Limits!$B$9*Assets!$S152,MAX(0,$F152-SUM($I152:AE152)))),IF($E152=1,$F152-$I152,$H152)*INDEX(Rates!$C$2:$AP$60,MATCH($B152,Rates!$A$2:$A$60,0),24)))</f>
      </c>
      <c r="AG152" s="2">
        <f>IF($B152="",0,IF($D152=1,IF(25&lt;=$C152,MIN(IF($E152=1,$F152-$I152,$H152)*INDEX(Rates!$C$2:$AP$60,MATCH($B152,Rates!$A$2:$A$60,0),25),Limits!$B$9*Assets!$S152),MIN(Limits!$B$9*Assets!$S152,MAX(0,$F152-SUM($I152:AF152)))),IF($E152=1,$F152-$I152,$H152)*INDEX(Rates!$C$2:$AP$60,MATCH($B152,Rates!$A$2:$A$60,0),25)))</f>
      </c>
      <c r="AH152" s="2">
        <f>IF($B152="",0,IF($D152=1,IF(26&lt;=$C152,MIN(IF($E152=1,$F152-$I152,$H152)*INDEX(Rates!$C$2:$AP$60,MATCH($B152,Rates!$A$2:$A$60,0),26),Limits!$B$9*Assets!$S152),MIN(Limits!$B$9*Assets!$S152,MAX(0,$F152-SUM($I152:AG152)))),IF($E152=1,$F152-$I152,$H152)*INDEX(Rates!$C$2:$AP$60,MATCH($B152,Rates!$A$2:$A$60,0),26)))</f>
      </c>
      <c r="AI152" s="2">
        <f>IF($B152="",0,IF($D152=1,IF(27&lt;=$C152,MIN(IF($E152=1,$F152-$I152,$H152)*INDEX(Rates!$C$2:$AP$60,MATCH($B152,Rates!$A$2:$A$60,0),27),Limits!$B$9*Assets!$S152),MIN(Limits!$B$9*Assets!$S152,MAX(0,$F152-SUM($I152:AH152)))),IF($E152=1,$F152-$I152,$H152)*INDEX(Rates!$C$2:$AP$60,MATCH($B152,Rates!$A$2:$A$60,0),27)))</f>
      </c>
      <c r="AJ152" s="2">
        <f>IF($B152="",0,IF($D152=1,IF(28&lt;=$C152,MIN(IF($E152=1,$F152-$I152,$H152)*INDEX(Rates!$C$2:$AP$60,MATCH($B152,Rates!$A$2:$A$60,0),28),Limits!$B$9*Assets!$S152),MIN(Limits!$B$9*Assets!$S152,MAX(0,$F152-SUM($I152:AI152)))),IF($E152=1,$F152-$I152,$H152)*INDEX(Rates!$C$2:$AP$60,MATCH($B152,Rates!$A$2:$A$60,0),28)))</f>
      </c>
      <c r="AK152" s="2">
        <f>IF($B152="",0,IF($D152=1,IF(29&lt;=$C152,MIN(IF($E152=1,$F152-$I152,$H152)*INDEX(Rates!$C$2:$AP$60,MATCH($B152,Rates!$A$2:$A$60,0),29),Limits!$B$9*Assets!$S152),MIN(Limits!$B$9*Assets!$S152,MAX(0,$F152-SUM($I152:AJ152)))),IF($E152=1,$F152-$I152,$H152)*INDEX(Rates!$C$2:$AP$60,MATCH($B152,Rates!$A$2:$A$60,0),29)))</f>
      </c>
      <c r="AL152" s="2">
        <f>IF($B152="",0,IF($D152=1,IF(30&lt;=$C152,MIN(IF($E152=1,$F152-$I152,$H152)*INDEX(Rates!$C$2:$AP$60,MATCH($B152,Rates!$A$2:$A$60,0),30),Limits!$B$9*Assets!$S152),MIN(Limits!$B$9*Assets!$S152,MAX(0,$F152-SUM($I152:AK152)))),IF($E152=1,$F152-$I152,$H152)*INDEX(Rates!$C$2:$AP$60,MATCH($B152,Rates!$A$2:$A$60,0),30)))</f>
      </c>
      <c r="AM152" s="2">
        <f>IF($B152="",0,IF($D152=1,IF(31&lt;=$C152,MIN(IF($E152=1,$F152-$I152,$H152)*INDEX(Rates!$C$2:$AP$60,MATCH($B152,Rates!$A$2:$A$60,0),31),Limits!$B$9*Assets!$S152),MIN(Limits!$B$9*Assets!$S152,MAX(0,$F152-SUM($I152:AL152)))),IF($E152=1,$F152-$I152,$H152)*INDEX(Rates!$C$2:$AP$60,MATCH($B152,Rates!$A$2:$A$60,0),31)))</f>
      </c>
      <c r="AN152" s="2">
        <f>IF($B152="",0,IF($D152=1,IF(32&lt;=$C152,MIN(IF($E152=1,$F152-$I152,$H152)*INDEX(Rates!$C$2:$AP$60,MATCH($B152,Rates!$A$2:$A$60,0),32),Limits!$B$9*Assets!$S152),MIN(Limits!$B$9*Assets!$S152,MAX(0,$F152-SUM($I152:AM152)))),IF($E152=1,$F152-$I152,$H152)*INDEX(Rates!$C$2:$AP$60,MATCH($B152,Rates!$A$2:$A$60,0),32)))</f>
      </c>
      <c r="AO152" s="2">
        <f>IF($B152="",0,IF($D152=1,IF(33&lt;=$C152,MIN(IF($E152=1,$F152-$I152,$H152)*INDEX(Rates!$C$2:$AP$60,MATCH($B152,Rates!$A$2:$A$60,0),33),Limits!$B$9*Assets!$S152),MIN(Limits!$B$9*Assets!$S152,MAX(0,$F152-SUM($I152:AN152)))),IF($E152=1,$F152-$I152,$H152)*INDEX(Rates!$C$2:$AP$60,MATCH($B152,Rates!$A$2:$A$60,0),33)))</f>
      </c>
      <c r="AP152" s="2">
        <f>IF($B152="",0,IF($D152=1,IF(34&lt;=$C152,MIN(IF($E152=1,$F152-$I152,$H152)*INDEX(Rates!$C$2:$AP$60,MATCH($B152,Rates!$A$2:$A$60,0),34),Limits!$B$9*Assets!$S152),MIN(Limits!$B$9*Assets!$S152,MAX(0,$F152-SUM($I152:AO152)))),IF($E152=1,$F152-$I152,$H152)*INDEX(Rates!$C$2:$AP$60,MATCH($B152,Rates!$A$2:$A$60,0),34)))</f>
      </c>
      <c r="AQ152" s="2">
        <f>IF($B152="",0,IF($D152=1,IF(35&lt;=$C152,MIN(IF($E152=1,$F152-$I152,$H152)*INDEX(Rates!$C$2:$AP$60,MATCH($B152,Rates!$A$2:$A$60,0),35),Limits!$B$9*Assets!$S152),MIN(Limits!$B$9*Assets!$S152,MAX(0,$F152-SUM($I152:AP152)))),IF($E152=1,$F152-$I152,$H152)*INDEX(Rates!$C$2:$AP$60,MATCH($B152,Rates!$A$2:$A$60,0),35)))</f>
      </c>
      <c r="AR152" s="2">
        <f>IF($B152="",0,IF($D152=1,IF(36&lt;=$C152,MIN(IF($E152=1,$F152-$I152,$H152)*INDEX(Rates!$C$2:$AP$60,MATCH($B152,Rates!$A$2:$A$60,0),36),Limits!$B$9*Assets!$S152),MIN(Limits!$B$9*Assets!$S152,MAX(0,$F152-SUM($I152:AQ152)))),IF($E152=1,$F152-$I152,$H152)*INDEX(Rates!$C$2:$AP$60,MATCH($B152,Rates!$A$2:$A$60,0),36)))</f>
      </c>
      <c r="AS152" s="2">
        <f>IF($B152="",0,IF($D152=1,IF(37&lt;=$C152,MIN(IF($E152=1,$F152-$I152,$H152)*INDEX(Rates!$C$2:$AP$60,MATCH($B152,Rates!$A$2:$A$60,0),37),Limits!$B$9*Assets!$S152),MIN(Limits!$B$9*Assets!$S152,MAX(0,$F152-SUM($I152:AR152)))),IF($E152=1,$F152-$I152,$H152)*INDEX(Rates!$C$2:$AP$60,MATCH($B152,Rates!$A$2:$A$60,0),37)))</f>
      </c>
      <c r="AT152" s="2">
        <f>IF($B152="",0,IF($D152=1,IF(38&lt;=$C152,MIN(IF($E152=1,$F152-$I152,$H152)*INDEX(Rates!$C$2:$AP$60,MATCH($B152,Rates!$A$2:$A$60,0),38),Limits!$B$9*Assets!$S152),MIN(Limits!$B$9*Assets!$S152,MAX(0,$F152-SUM($I152:AS152)))),IF($E152=1,$F152-$I152,$H152)*INDEX(Rates!$C$2:$AP$60,MATCH($B152,Rates!$A$2:$A$60,0),38)))</f>
      </c>
      <c r="AU152" s="2">
        <f>IF($B152="",0,IF($D152=1,IF(39&lt;=$C152,MIN(IF($E152=1,$F152-$I152,$H152)*INDEX(Rates!$C$2:$AP$60,MATCH($B152,Rates!$A$2:$A$60,0),39),Limits!$B$9*Assets!$S152),MIN(Limits!$B$9*Assets!$S152,MAX(0,$F152-SUM($I152:AT152)))),IF($E152=1,$F152-$I152,$H152)*INDEX(Rates!$C$2:$AP$60,MATCH($B152,Rates!$A$2:$A$60,0),39)))</f>
      </c>
      <c r="AV152" s="2">
        <f>IF($B152="",0,IF($D152=1,IF(40&lt;=$C152,MIN(IF($E152=1,$F152-$I152,$H152)*INDEX(Rates!$C$2:$AP$60,MATCH($B152,Rates!$A$2:$A$60,0),40),Limits!$B$9*Assets!$S152),MIN(Limits!$B$9*Assets!$S152,MAX(0,$F152-SUM($I152:AU152)))),IF($E152=1,$F152-$I152,$H152)*INDEX(Rates!$C$2:$AP$60,MATCH($B152,Rates!$A$2:$A$60,0),40)))</f>
      </c>
    </row>
    <row r="153" spans="1:48" x14ac:dyDescent="0.25">
      <c r="A153">
        <f>IF(Assets!A153="","",Assets!A153)</f>
      </c>
      <c r="B153">
        <f>Assets!AD153</f>
      </c>
      <c r="C153">
        <f>IF(B153="",0,INDEX(Rates!$B$2:$B$60,MATCH(B153,Rates!$A$2:$A$60,0)))</f>
      </c>
      <c r="D153">
        <f>Assets!X153</f>
      </c>
      <c r="E153">
        <f>IF(AND(D153=1,Assets!J153=1,Assets!K153=0),1,0)</f>
      </c>
      <c r="F153">
        <f>Assets!T153</f>
      </c>
      <c r="G153">
        <f>Assets!AF153+Assets!L153</f>
      </c>
      <c r="H153">
        <f>Assets!M153</f>
      </c>
      <c r="I153" s="2">
        <f>IF($B153="",0,IF($D153=1,IF(1&lt;=$C153,MIN($G153+$H153*INDEX(Rates!$C$2:$AP$60,MATCH($B153,Rates!$A$2:$A$60,0),1),Assets!$Z153),MIN($G153+$H153*INDEX(Rates!$C$2:$AP$60,MATCH($B153,Rates!$A$2:$A$60,0),1),Assets!$Z153)),$G153+$H153*INDEX(Rates!$C$2:$AP$60,MATCH($B153,Rates!$A$2:$A$60,0),1)))</f>
      </c>
      <c r="J153" s="2">
        <f>IF($B153="",0,IF($D153=1,IF(2&lt;=$C153,MIN(IF($E153=1,$F153-$I153,$H153)*INDEX(Rates!$C$2:$AP$60,MATCH($B153,Rates!$A$2:$A$60,0),2),Limits!$B$7*Assets!$S153),MIN(Limits!$B$9*Assets!$S153,MAX(0,$F153-SUM($I153:I153)))),IF($E153=1,$F153-$I153,$H153)*INDEX(Rates!$C$2:$AP$60,MATCH($B153,Rates!$A$2:$A$60,0),2)))</f>
      </c>
      <c r="K153" s="2">
        <f>IF($B153="",0,IF($D153=1,IF(3&lt;=$C153,MIN(IF($E153=1,$F153-$I153,$H153)*INDEX(Rates!$C$2:$AP$60,MATCH($B153,Rates!$A$2:$A$60,0),3),Limits!$B$8*Assets!$S153),MIN(Limits!$B$9*Assets!$S153,MAX(0,$F153-SUM($I153:J153)))),IF($E153=1,$F153-$I153,$H153)*INDEX(Rates!$C$2:$AP$60,MATCH($B153,Rates!$A$2:$A$60,0),3)))</f>
      </c>
      <c r="L153" s="2">
        <f>IF($B153="",0,IF($D153=1,IF(4&lt;=$C153,MIN(IF($E153=1,$F153-$I153,$H153)*INDEX(Rates!$C$2:$AP$60,MATCH($B153,Rates!$A$2:$A$60,0),4),Limits!$B$9*Assets!$S153),MIN(Limits!$B$9*Assets!$S153,MAX(0,$F153-SUM($I153:K153)))),IF($E153=1,$F153-$I153,$H153)*INDEX(Rates!$C$2:$AP$60,MATCH($B153,Rates!$A$2:$A$60,0),4)))</f>
      </c>
      <c r="M153" s="2">
        <f>IF($B153="",0,IF($D153=1,IF(5&lt;=$C153,MIN(IF($E153=1,$F153-$I153,$H153)*INDEX(Rates!$C$2:$AP$60,MATCH($B153,Rates!$A$2:$A$60,0),5),Limits!$B$9*Assets!$S153),MIN(Limits!$B$9*Assets!$S153,MAX(0,$F153-SUM($I153:L153)))),IF($E153=1,$F153-$I153,$H153)*INDEX(Rates!$C$2:$AP$60,MATCH($B153,Rates!$A$2:$A$60,0),5)))</f>
      </c>
      <c r="N153" s="2">
        <f>IF($B153="",0,IF($D153=1,IF(6&lt;=$C153,MIN(IF($E153=1,$F153-$I153,$H153)*INDEX(Rates!$C$2:$AP$60,MATCH($B153,Rates!$A$2:$A$60,0),6),Limits!$B$9*Assets!$S153),MIN(Limits!$B$9*Assets!$S153,MAX(0,$F153-SUM($I153:M153)))),IF($E153=1,$F153-$I153,$H153)*INDEX(Rates!$C$2:$AP$60,MATCH($B153,Rates!$A$2:$A$60,0),6)))</f>
      </c>
      <c r="O153" s="2">
        <f>IF($B153="",0,IF($D153=1,IF(7&lt;=$C153,MIN(IF($E153=1,$F153-$I153,$H153)*INDEX(Rates!$C$2:$AP$60,MATCH($B153,Rates!$A$2:$A$60,0),7),Limits!$B$9*Assets!$S153),MIN(Limits!$B$9*Assets!$S153,MAX(0,$F153-SUM($I153:N153)))),IF($E153=1,$F153-$I153,$H153)*INDEX(Rates!$C$2:$AP$60,MATCH($B153,Rates!$A$2:$A$60,0),7)))</f>
      </c>
      <c r="P153" s="2">
        <f>IF($B153="",0,IF($D153=1,IF(8&lt;=$C153,MIN(IF($E153=1,$F153-$I153,$H153)*INDEX(Rates!$C$2:$AP$60,MATCH($B153,Rates!$A$2:$A$60,0),8),Limits!$B$9*Assets!$S153),MIN(Limits!$B$9*Assets!$S153,MAX(0,$F153-SUM($I153:O153)))),IF($E153=1,$F153-$I153,$H153)*INDEX(Rates!$C$2:$AP$60,MATCH($B153,Rates!$A$2:$A$60,0),8)))</f>
      </c>
      <c r="Q153" s="2">
        <f>IF($B153="",0,IF($D153=1,IF(9&lt;=$C153,MIN(IF($E153=1,$F153-$I153,$H153)*INDEX(Rates!$C$2:$AP$60,MATCH($B153,Rates!$A$2:$A$60,0),9),Limits!$B$9*Assets!$S153),MIN(Limits!$B$9*Assets!$S153,MAX(0,$F153-SUM($I153:P153)))),IF($E153=1,$F153-$I153,$H153)*INDEX(Rates!$C$2:$AP$60,MATCH($B153,Rates!$A$2:$A$60,0),9)))</f>
      </c>
      <c r="R153" s="2">
        <f>IF($B153="",0,IF($D153=1,IF(10&lt;=$C153,MIN(IF($E153=1,$F153-$I153,$H153)*INDEX(Rates!$C$2:$AP$60,MATCH($B153,Rates!$A$2:$A$60,0),10),Limits!$B$9*Assets!$S153),MIN(Limits!$B$9*Assets!$S153,MAX(0,$F153-SUM($I153:Q153)))),IF($E153=1,$F153-$I153,$H153)*INDEX(Rates!$C$2:$AP$60,MATCH($B153,Rates!$A$2:$A$60,0),10)))</f>
      </c>
      <c r="S153" s="2">
        <f>IF($B153="",0,IF($D153=1,IF(11&lt;=$C153,MIN(IF($E153=1,$F153-$I153,$H153)*INDEX(Rates!$C$2:$AP$60,MATCH($B153,Rates!$A$2:$A$60,0),11),Limits!$B$9*Assets!$S153),MIN(Limits!$B$9*Assets!$S153,MAX(0,$F153-SUM($I153:R153)))),IF($E153=1,$F153-$I153,$H153)*INDEX(Rates!$C$2:$AP$60,MATCH($B153,Rates!$A$2:$A$60,0),11)))</f>
      </c>
      <c r="T153" s="2">
        <f>IF($B153="",0,IF($D153=1,IF(12&lt;=$C153,MIN(IF($E153=1,$F153-$I153,$H153)*INDEX(Rates!$C$2:$AP$60,MATCH($B153,Rates!$A$2:$A$60,0),12),Limits!$B$9*Assets!$S153),MIN(Limits!$B$9*Assets!$S153,MAX(0,$F153-SUM($I153:S153)))),IF($E153=1,$F153-$I153,$H153)*INDEX(Rates!$C$2:$AP$60,MATCH($B153,Rates!$A$2:$A$60,0),12)))</f>
      </c>
      <c r="U153" s="2">
        <f>IF($B153="",0,IF($D153=1,IF(13&lt;=$C153,MIN(IF($E153=1,$F153-$I153,$H153)*INDEX(Rates!$C$2:$AP$60,MATCH($B153,Rates!$A$2:$A$60,0),13),Limits!$B$9*Assets!$S153),MIN(Limits!$B$9*Assets!$S153,MAX(0,$F153-SUM($I153:T153)))),IF($E153=1,$F153-$I153,$H153)*INDEX(Rates!$C$2:$AP$60,MATCH($B153,Rates!$A$2:$A$60,0),13)))</f>
      </c>
      <c r="V153" s="2">
        <f>IF($B153="",0,IF($D153=1,IF(14&lt;=$C153,MIN(IF($E153=1,$F153-$I153,$H153)*INDEX(Rates!$C$2:$AP$60,MATCH($B153,Rates!$A$2:$A$60,0),14),Limits!$B$9*Assets!$S153),MIN(Limits!$B$9*Assets!$S153,MAX(0,$F153-SUM($I153:U153)))),IF($E153=1,$F153-$I153,$H153)*INDEX(Rates!$C$2:$AP$60,MATCH($B153,Rates!$A$2:$A$60,0),14)))</f>
      </c>
      <c r="W153" s="2">
        <f>IF($B153="",0,IF($D153=1,IF(15&lt;=$C153,MIN(IF($E153=1,$F153-$I153,$H153)*INDEX(Rates!$C$2:$AP$60,MATCH($B153,Rates!$A$2:$A$60,0),15),Limits!$B$9*Assets!$S153),MIN(Limits!$B$9*Assets!$S153,MAX(0,$F153-SUM($I153:V153)))),IF($E153=1,$F153-$I153,$H153)*INDEX(Rates!$C$2:$AP$60,MATCH($B153,Rates!$A$2:$A$60,0),15)))</f>
      </c>
      <c r="X153" s="2">
        <f>IF($B153="",0,IF($D153=1,IF(16&lt;=$C153,MIN(IF($E153=1,$F153-$I153,$H153)*INDEX(Rates!$C$2:$AP$60,MATCH($B153,Rates!$A$2:$A$60,0),16),Limits!$B$9*Assets!$S153),MIN(Limits!$B$9*Assets!$S153,MAX(0,$F153-SUM($I153:W153)))),IF($E153=1,$F153-$I153,$H153)*INDEX(Rates!$C$2:$AP$60,MATCH($B153,Rates!$A$2:$A$60,0),16)))</f>
      </c>
      <c r="Y153" s="2">
        <f>IF($B153="",0,IF($D153=1,IF(17&lt;=$C153,MIN(IF($E153=1,$F153-$I153,$H153)*INDEX(Rates!$C$2:$AP$60,MATCH($B153,Rates!$A$2:$A$60,0),17),Limits!$B$9*Assets!$S153),MIN(Limits!$B$9*Assets!$S153,MAX(0,$F153-SUM($I153:X153)))),IF($E153=1,$F153-$I153,$H153)*INDEX(Rates!$C$2:$AP$60,MATCH($B153,Rates!$A$2:$A$60,0),17)))</f>
      </c>
      <c r="Z153" s="2">
        <f>IF($B153="",0,IF($D153=1,IF(18&lt;=$C153,MIN(IF($E153=1,$F153-$I153,$H153)*INDEX(Rates!$C$2:$AP$60,MATCH($B153,Rates!$A$2:$A$60,0),18),Limits!$B$9*Assets!$S153),MIN(Limits!$B$9*Assets!$S153,MAX(0,$F153-SUM($I153:Y153)))),IF($E153=1,$F153-$I153,$H153)*INDEX(Rates!$C$2:$AP$60,MATCH($B153,Rates!$A$2:$A$60,0),18)))</f>
      </c>
      <c r="AA153" s="2">
        <f>IF($B153="",0,IF($D153=1,IF(19&lt;=$C153,MIN(IF($E153=1,$F153-$I153,$H153)*INDEX(Rates!$C$2:$AP$60,MATCH($B153,Rates!$A$2:$A$60,0),19),Limits!$B$9*Assets!$S153),MIN(Limits!$B$9*Assets!$S153,MAX(0,$F153-SUM($I153:Z153)))),IF($E153=1,$F153-$I153,$H153)*INDEX(Rates!$C$2:$AP$60,MATCH($B153,Rates!$A$2:$A$60,0),19)))</f>
      </c>
      <c r="AB153" s="2">
        <f>IF($B153="",0,IF($D153=1,IF(20&lt;=$C153,MIN(IF($E153=1,$F153-$I153,$H153)*INDEX(Rates!$C$2:$AP$60,MATCH($B153,Rates!$A$2:$A$60,0),20),Limits!$B$9*Assets!$S153),MIN(Limits!$B$9*Assets!$S153,MAX(0,$F153-SUM($I153:AA153)))),IF($E153=1,$F153-$I153,$H153)*INDEX(Rates!$C$2:$AP$60,MATCH($B153,Rates!$A$2:$A$60,0),20)))</f>
      </c>
      <c r="AC153" s="2">
        <f>IF($B153="",0,IF($D153=1,IF(21&lt;=$C153,MIN(IF($E153=1,$F153-$I153,$H153)*INDEX(Rates!$C$2:$AP$60,MATCH($B153,Rates!$A$2:$A$60,0),21),Limits!$B$9*Assets!$S153),MIN(Limits!$B$9*Assets!$S153,MAX(0,$F153-SUM($I153:AB153)))),IF($E153=1,$F153-$I153,$H153)*INDEX(Rates!$C$2:$AP$60,MATCH($B153,Rates!$A$2:$A$60,0),21)))</f>
      </c>
      <c r="AD153" s="2">
        <f>IF($B153="",0,IF($D153=1,IF(22&lt;=$C153,MIN(IF($E153=1,$F153-$I153,$H153)*INDEX(Rates!$C$2:$AP$60,MATCH($B153,Rates!$A$2:$A$60,0),22),Limits!$B$9*Assets!$S153),MIN(Limits!$B$9*Assets!$S153,MAX(0,$F153-SUM($I153:AC153)))),IF($E153=1,$F153-$I153,$H153)*INDEX(Rates!$C$2:$AP$60,MATCH($B153,Rates!$A$2:$A$60,0),22)))</f>
      </c>
      <c r="AE153" s="2">
        <f>IF($B153="",0,IF($D153=1,IF(23&lt;=$C153,MIN(IF($E153=1,$F153-$I153,$H153)*INDEX(Rates!$C$2:$AP$60,MATCH($B153,Rates!$A$2:$A$60,0),23),Limits!$B$9*Assets!$S153),MIN(Limits!$B$9*Assets!$S153,MAX(0,$F153-SUM($I153:AD153)))),IF($E153=1,$F153-$I153,$H153)*INDEX(Rates!$C$2:$AP$60,MATCH($B153,Rates!$A$2:$A$60,0),23)))</f>
      </c>
      <c r="AF153" s="2">
        <f>IF($B153="",0,IF($D153=1,IF(24&lt;=$C153,MIN(IF($E153=1,$F153-$I153,$H153)*INDEX(Rates!$C$2:$AP$60,MATCH($B153,Rates!$A$2:$A$60,0),24),Limits!$B$9*Assets!$S153),MIN(Limits!$B$9*Assets!$S153,MAX(0,$F153-SUM($I153:AE153)))),IF($E153=1,$F153-$I153,$H153)*INDEX(Rates!$C$2:$AP$60,MATCH($B153,Rates!$A$2:$A$60,0),24)))</f>
      </c>
      <c r="AG153" s="2">
        <f>IF($B153="",0,IF($D153=1,IF(25&lt;=$C153,MIN(IF($E153=1,$F153-$I153,$H153)*INDEX(Rates!$C$2:$AP$60,MATCH($B153,Rates!$A$2:$A$60,0),25),Limits!$B$9*Assets!$S153),MIN(Limits!$B$9*Assets!$S153,MAX(0,$F153-SUM($I153:AF153)))),IF($E153=1,$F153-$I153,$H153)*INDEX(Rates!$C$2:$AP$60,MATCH($B153,Rates!$A$2:$A$60,0),25)))</f>
      </c>
      <c r="AH153" s="2">
        <f>IF($B153="",0,IF($D153=1,IF(26&lt;=$C153,MIN(IF($E153=1,$F153-$I153,$H153)*INDEX(Rates!$C$2:$AP$60,MATCH($B153,Rates!$A$2:$A$60,0),26),Limits!$B$9*Assets!$S153),MIN(Limits!$B$9*Assets!$S153,MAX(0,$F153-SUM($I153:AG153)))),IF($E153=1,$F153-$I153,$H153)*INDEX(Rates!$C$2:$AP$60,MATCH($B153,Rates!$A$2:$A$60,0),26)))</f>
      </c>
      <c r="AI153" s="2">
        <f>IF($B153="",0,IF($D153=1,IF(27&lt;=$C153,MIN(IF($E153=1,$F153-$I153,$H153)*INDEX(Rates!$C$2:$AP$60,MATCH($B153,Rates!$A$2:$A$60,0),27),Limits!$B$9*Assets!$S153),MIN(Limits!$B$9*Assets!$S153,MAX(0,$F153-SUM($I153:AH153)))),IF($E153=1,$F153-$I153,$H153)*INDEX(Rates!$C$2:$AP$60,MATCH($B153,Rates!$A$2:$A$60,0),27)))</f>
      </c>
      <c r="AJ153" s="2">
        <f>IF($B153="",0,IF($D153=1,IF(28&lt;=$C153,MIN(IF($E153=1,$F153-$I153,$H153)*INDEX(Rates!$C$2:$AP$60,MATCH($B153,Rates!$A$2:$A$60,0),28),Limits!$B$9*Assets!$S153),MIN(Limits!$B$9*Assets!$S153,MAX(0,$F153-SUM($I153:AI153)))),IF($E153=1,$F153-$I153,$H153)*INDEX(Rates!$C$2:$AP$60,MATCH($B153,Rates!$A$2:$A$60,0),28)))</f>
      </c>
      <c r="AK153" s="2">
        <f>IF($B153="",0,IF($D153=1,IF(29&lt;=$C153,MIN(IF($E153=1,$F153-$I153,$H153)*INDEX(Rates!$C$2:$AP$60,MATCH($B153,Rates!$A$2:$A$60,0),29),Limits!$B$9*Assets!$S153),MIN(Limits!$B$9*Assets!$S153,MAX(0,$F153-SUM($I153:AJ153)))),IF($E153=1,$F153-$I153,$H153)*INDEX(Rates!$C$2:$AP$60,MATCH($B153,Rates!$A$2:$A$60,0),29)))</f>
      </c>
      <c r="AL153" s="2">
        <f>IF($B153="",0,IF($D153=1,IF(30&lt;=$C153,MIN(IF($E153=1,$F153-$I153,$H153)*INDEX(Rates!$C$2:$AP$60,MATCH($B153,Rates!$A$2:$A$60,0),30),Limits!$B$9*Assets!$S153),MIN(Limits!$B$9*Assets!$S153,MAX(0,$F153-SUM($I153:AK153)))),IF($E153=1,$F153-$I153,$H153)*INDEX(Rates!$C$2:$AP$60,MATCH($B153,Rates!$A$2:$A$60,0),30)))</f>
      </c>
      <c r="AM153" s="2">
        <f>IF($B153="",0,IF($D153=1,IF(31&lt;=$C153,MIN(IF($E153=1,$F153-$I153,$H153)*INDEX(Rates!$C$2:$AP$60,MATCH($B153,Rates!$A$2:$A$60,0),31),Limits!$B$9*Assets!$S153),MIN(Limits!$B$9*Assets!$S153,MAX(0,$F153-SUM($I153:AL153)))),IF($E153=1,$F153-$I153,$H153)*INDEX(Rates!$C$2:$AP$60,MATCH($B153,Rates!$A$2:$A$60,0),31)))</f>
      </c>
      <c r="AN153" s="2">
        <f>IF($B153="",0,IF($D153=1,IF(32&lt;=$C153,MIN(IF($E153=1,$F153-$I153,$H153)*INDEX(Rates!$C$2:$AP$60,MATCH($B153,Rates!$A$2:$A$60,0),32),Limits!$B$9*Assets!$S153),MIN(Limits!$B$9*Assets!$S153,MAX(0,$F153-SUM($I153:AM153)))),IF($E153=1,$F153-$I153,$H153)*INDEX(Rates!$C$2:$AP$60,MATCH($B153,Rates!$A$2:$A$60,0),32)))</f>
      </c>
      <c r="AO153" s="2">
        <f>IF($B153="",0,IF($D153=1,IF(33&lt;=$C153,MIN(IF($E153=1,$F153-$I153,$H153)*INDEX(Rates!$C$2:$AP$60,MATCH($B153,Rates!$A$2:$A$60,0),33),Limits!$B$9*Assets!$S153),MIN(Limits!$B$9*Assets!$S153,MAX(0,$F153-SUM($I153:AN153)))),IF($E153=1,$F153-$I153,$H153)*INDEX(Rates!$C$2:$AP$60,MATCH($B153,Rates!$A$2:$A$60,0),33)))</f>
      </c>
      <c r="AP153" s="2">
        <f>IF($B153="",0,IF($D153=1,IF(34&lt;=$C153,MIN(IF($E153=1,$F153-$I153,$H153)*INDEX(Rates!$C$2:$AP$60,MATCH($B153,Rates!$A$2:$A$60,0),34),Limits!$B$9*Assets!$S153),MIN(Limits!$B$9*Assets!$S153,MAX(0,$F153-SUM($I153:AO153)))),IF($E153=1,$F153-$I153,$H153)*INDEX(Rates!$C$2:$AP$60,MATCH($B153,Rates!$A$2:$A$60,0),34)))</f>
      </c>
      <c r="AQ153" s="2">
        <f>IF($B153="",0,IF($D153=1,IF(35&lt;=$C153,MIN(IF($E153=1,$F153-$I153,$H153)*INDEX(Rates!$C$2:$AP$60,MATCH($B153,Rates!$A$2:$A$60,0),35),Limits!$B$9*Assets!$S153),MIN(Limits!$B$9*Assets!$S153,MAX(0,$F153-SUM($I153:AP153)))),IF($E153=1,$F153-$I153,$H153)*INDEX(Rates!$C$2:$AP$60,MATCH($B153,Rates!$A$2:$A$60,0),35)))</f>
      </c>
      <c r="AR153" s="2">
        <f>IF($B153="",0,IF($D153=1,IF(36&lt;=$C153,MIN(IF($E153=1,$F153-$I153,$H153)*INDEX(Rates!$C$2:$AP$60,MATCH($B153,Rates!$A$2:$A$60,0),36),Limits!$B$9*Assets!$S153),MIN(Limits!$B$9*Assets!$S153,MAX(0,$F153-SUM($I153:AQ153)))),IF($E153=1,$F153-$I153,$H153)*INDEX(Rates!$C$2:$AP$60,MATCH($B153,Rates!$A$2:$A$60,0),36)))</f>
      </c>
      <c r="AS153" s="2">
        <f>IF($B153="",0,IF($D153=1,IF(37&lt;=$C153,MIN(IF($E153=1,$F153-$I153,$H153)*INDEX(Rates!$C$2:$AP$60,MATCH($B153,Rates!$A$2:$A$60,0),37),Limits!$B$9*Assets!$S153),MIN(Limits!$B$9*Assets!$S153,MAX(0,$F153-SUM($I153:AR153)))),IF($E153=1,$F153-$I153,$H153)*INDEX(Rates!$C$2:$AP$60,MATCH($B153,Rates!$A$2:$A$60,0),37)))</f>
      </c>
      <c r="AT153" s="2">
        <f>IF($B153="",0,IF($D153=1,IF(38&lt;=$C153,MIN(IF($E153=1,$F153-$I153,$H153)*INDEX(Rates!$C$2:$AP$60,MATCH($B153,Rates!$A$2:$A$60,0),38),Limits!$B$9*Assets!$S153),MIN(Limits!$B$9*Assets!$S153,MAX(0,$F153-SUM($I153:AS153)))),IF($E153=1,$F153-$I153,$H153)*INDEX(Rates!$C$2:$AP$60,MATCH($B153,Rates!$A$2:$A$60,0),38)))</f>
      </c>
      <c r="AU153" s="2">
        <f>IF($B153="",0,IF($D153=1,IF(39&lt;=$C153,MIN(IF($E153=1,$F153-$I153,$H153)*INDEX(Rates!$C$2:$AP$60,MATCH($B153,Rates!$A$2:$A$60,0),39),Limits!$B$9*Assets!$S153),MIN(Limits!$B$9*Assets!$S153,MAX(0,$F153-SUM($I153:AT153)))),IF($E153=1,$F153-$I153,$H153)*INDEX(Rates!$C$2:$AP$60,MATCH($B153,Rates!$A$2:$A$60,0),39)))</f>
      </c>
      <c r="AV153" s="2">
        <f>IF($B153="",0,IF($D153=1,IF(40&lt;=$C153,MIN(IF($E153=1,$F153-$I153,$H153)*INDEX(Rates!$C$2:$AP$60,MATCH($B153,Rates!$A$2:$A$60,0),40),Limits!$B$9*Assets!$S153),MIN(Limits!$B$9*Assets!$S153,MAX(0,$F153-SUM($I153:AU153)))),IF($E153=1,$F153-$I153,$H153)*INDEX(Rates!$C$2:$AP$60,MATCH($B153,Rates!$A$2:$A$60,0),40)))</f>
      </c>
    </row>
    <row r="154" spans="1:48" x14ac:dyDescent="0.25">
      <c r="A154">
        <f>IF(Assets!A154="","",Assets!A154)</f>
      </c>
      <c r="B154">
        <f>Assets!AD154</f>
      </c>
      <c r="C154">
        <f>IF(B154="",0,INDEX(Rates!$B$2:$B$60,MATCH(B154,Rates!$A$2:$A$60,0)))</f>
      </c>
      <c r="D154">
        <f>Assets!X154</f>
      </c>
      <c r="E154">
        <f>IF(AND(D154=1,Assets!J154=1,Assets!K154=0),1,0)</f>
      </c>
      <c r="F154">
        <f>Assets!T154</f>
      </c>
      <c r="G154">
        <f>Assets!AF154+Assets!L154</f>
      </c>
      <c r="H154">
        <f>Assets!M154</f>
      </c>
      <c r="I154" s="2">
        <f>IF($B154="",0,IF($D154=1,IF(1&lt;=$C154,MIN($G154+$H154*INDEX(Rates!$C$2:$AP$60,MATCH($B154,Rates!$A$2:$A$60,0),1),Assets!$Z154),MIN($G154+$H154*INDEX(Rates!$C$2:$AP$60,MATCH($B154,Rates!$A$2:$A$60,0),1),Assets!$Z154)),$G154+$H154*INDEX(Rates!$C$2:$AP$60,MATCH($B154,Rates!$A$2:$A$60,0),1)))</f>
      </c>
      <c r="J154" s="2">
        <f>IF($B154="",0,IF($D154=1,IF(2&lt;=$C154,MIN(IF($E154=1,$F154-$I154,$H154)*INDEX(Rates!$C$2:$AP$60,MATCH($B154,Rates!$A$2:$A$60,0),2),Limits!$B$7*Assets!$S154),MIN(Limits!$B$9*Assets!$S154,MAX(0,$F154-SUM($I154:I154)))),IF($E154=1,$F154-$I154,$H154)*INDEX(Rates!$C$2:$AP$60,MATCH($B154,Rates!$A$2:$A$60,0),2)))</f>
      </c>
      <c r="K154" s="2">
        <f>IF($B154="",0,IF($D154=1,IF(3&lt;=$C154,MIN(IF($E154=1,$F154-$I154,$H154)*INDEX(Rates!$C$2:$AP$60,MATCH($B154,Rates!$A$2:$A$60,0),3),Limits!$B$8*Assets!$S154),MIN(Limits!$B$9*Assets!$S154,MAX(0,$F154-SUM($I154:J154)))),IF($E154=1,$F154-$I154,$H154)*INDEX(Rates!$C$2:$AP$60,MATCH($B154,Rates!$A$2:$A$60,0),3)))</f>
      </c>
      <c r="L154" s="2">
        <f>IF($B154="",0,IF($D154=1,IF(4&lt;=$C154,MIN(IF($E154=1,$F154-$I154,$H154)*INDEX(Rates!$C$2:$AP$60,MATCH($B154,Rates!$A$2:$A$60,0),4),Limits!$B$9*Assets!$S154),MIN(Limits!$B$9*Assets!$S154,MAX(0,$F154-SUM($I154:K154)))),IF($E154=1,$F154-$I154,$H154)*INDEX(Rates!$C$2:$AP$60,MATCH($B154,Rates!$A$2:$A$60,0),4)))</f>
      </c>
      <c r="M154" s="2">
        <f>IF($B154="",0,IF($D154=1,IF(5&lt;=$C154,MIN(IF($E154=1,$F154-$I154,$H154)*INDEX(Rates!$C$2:$AP$60,MATCH($B154,Rates!$A$2:$A$60,0),5),Limits!$B$9*Assets!$S154),MIN(Limits!$B$9*Assets!$S154,MAX(0,$F154-SUM($I154:L154)))),IF($E154=1,$F154-$I154,$H154)*INDEX(Rates!$C$2:$AP$60,MATCH($B154,Rates!$A$2:$A$60,0),5)))</f>
      </c>
      <c r="N154" s="2">
        <f>IF($B154="",0,IF($D154=1,IF(6&lt;=$C154,MIN(IF($E154=1,$F154-$I154,$H154)*INDEX(Rates!$C$2:$AP$60,MATCH($B154,Rates!$A$2:$A$60,0),6),Limits!$B$9*Assets!$S154),MIN(Limits!$B$9*Assets!$S154,MAX(0,$F154-SUM($I154:M154)))),IF($E154=1,$F154-$I154,$H154)*INDEX(Rates!$C$2:$AP$60,MATCH($B154,Rates!$A$2:$A$60,0),6)))</f>
      </c>
      <c r="O154" s="2">
        <f>IF($B154="",0,IF($D154=1,IF(7&lt;=$C154,MIN(IF($E154=1,$F154-$I154,$H154)*INDEX(Rates!$C$2:$AP$60,MATCH($B154,Rates!$A$2:$A$60,0),7),Limits!$B$9*Assets!$S154),MIN(Limits!$B$9*Assets!$S154,MAX(0,$F154-SUM($I154:N154)))),IF($E154=1,$F154-$I154,$H154)*INDEX(Rates!$C$2:$AP$60,MATCH($B154,Rates!$A$2:$A$60,0),7)))</f>
      </c>
      <c r="P154" s="2">
        <f>IF($B154="",0,IF($D154=1,IF(8&lt;=$C154,MIN(IF($E154=1,$F154-$I154,$H154)*INDEX(Rates!$C$2:$AP$60,MATCH($B154,Rates!$A$2:$A$60,0),8),Limits!$B$9*Assets!$S154),MIN(Limits!$B$9*Assets!$S154,MAX(0,$F154-SUM($I154:O154)))),IF($E154=1,$F154-$I154,$H154)*INDEX(Rates!$C$2:$AP$60,MATCH($B154,Rates!$A$2:$A$60,0),8)))</f>
      </c>
      <c r="Q154" s="2">
        <f>IF($B154="",0,IF($D154=1,IF(9&lt;=$C154,MIN(IF($E154=1,$F154-$I154,$H154)*INDEX(Rates!$C$2:$AP$60,MATCH($B154,Rates!$A$2:$A$60,0),9),Limits!$B$9*Assets!$S154),MIN(Limits!$B$9*Assets!$S154,MAX(0,$F154-SUM($I154:P154)))),IF($E154=1,$F154-$I154,$H154)*INDEX(Rates!$C$2:$AP$60,MATCH($B154,Rates!$A$2:$A$60,0),9)))</f>
      </c>
      <c r="R154" s="2">
        <f>IF($B154="",0,IF($D154=1,IF(10&lt;=$C154,MIN(IF($E154=1,$F154-$I154,$H154)*INDEX(Rates!$C$2:$AP$60,MATCH($B154,Rates!$A$2:$A$60,0),10),Limits!$B$9*Assets!$S154),MIN(Limits!$B$9*Assets!$S154,MAX(0,$F154-SUM($I154:Q154)))),IF($E154=1,$F154-$I154,$H154)*INDEX(Rates!$C$2:$AP$60,MATCH($B154,Rates!$A$2:$A$60,0),10)))</f>
      </c>
      <c r="S154" s="2">
        <f>IF($B154="",0,IF($D154=1,IF(11&lt;=$C154,MIN(IF($E154=1,$F154-$I154,$H154)*INDEX(Rates!$C$2:$AP$60,MATCH($B154,Rates!$A$2:$A$60,0),11),Limits!$B$9*Assets!$S154),MIN(Limits!$B$9*Assets!$S154,MAX(0,$F154-SUM($I154:R154)))),IF($E154=1,$F154-$I154,$H154)*INDEX(Rates!$C$2:$AP$60,MATCH($B154,Rates!$A$2:$A$60,0),11)))</f>
      </c>
      <c r="T154" s="2">
        <f>IF($B154="",0,IF($D154=1,IF(12&lt;=$C154,MIN(IF($E154=1,$F154-$I154,$H154)*INDEX(Rates!$C$2:$AP$60,MATCH($B154,Rates!$A$2:$A$60,0),12),Limits!$B$9*Assets!$S154),MIN(Limits!$B$9*Assets!$S154,MAX(0,$F154-SUM($I154:S154)))),IF($E154=1,$F154-$I154,$H154)*INDEX(Rates!$C$2:$AP$60,MATCH($B154,Rates!$A$2:$A$60,0),12)))</f>
      </c>
      <c r="U154" s="2">
        <f>IF($B154="",0,IF($D154=1,IF(13&lt;=$C154,MIN(IF($E154=1,$F154-$I154,$H154)*INDEX(Rates!$C$2:$AP$60,MATCH($B154,Rates!$A$2:$A$60,0),13),Limits!$B$9*Assets!$S154),MIN(Limits!$B$9*Assets!$S154,MAX(0,$F154-SUM($I154:T154)))),IF($E154=1,$F154-$I154,$H154)*INDEX(Rates!$C$2:$AP$60,MATCH($B154,Rates!$A$2:$A$60,0),13)))</f>
      </c>
      <c r="V154" s="2">
        <f>IF($B154="",0,IF($D154=1,IF(14&lt;=$C154,MIN(IF($E154=1,$F154-$I154,$H154)*INDEX(Rates!$C$2:$AP$60,MATCH($B154,Rates!$A$2:$A$60,0),14),Limits!$B$9*Assets!$S154),MIN(Limits!$B$9*Assets!$S154,MAX(0,$F154-SUM($I154:U154)))),IF($E154=1,$F154-$I154,$H154)*INDEX(Rates!$C$2:$AP$60,MATCH($B154,Rates!$A$2:$A$60,0),14)))</f>
      </c>
      <c r="W154" s="2">
        <f>IF($B154="",0,IF($D154=1,IF(15&lt;=$C154,MIN(IF($E154=1,$F154-$I154,$H154)*INDEX(Rates!$C$2:$AP$60,MATCH($B154,Rates!$A$2:$A$60,0),15),Limits!$B$9*Assets!$S154),MIN(Limits!$B$9*Assets!$S154,MAX(0,$F154-SUM($I154:V154)))),IF($E154=1,$F154-$I154,$H154)*INDEX(Rates!$C$2:$AP$60,MATCH($B154,Rates!$A$2:$A$60,0),15)))</f>
      </c>
      <c r="X154" s="2">
        <f>IF($B154="",0,IF($D154=1,IF(16&lt;=$C154,MIN(IF($E154=1,$F154-$I154,$H154)*INDEX(Rates!$C$2:$AP$60,MATCH($B154,Rates!$A$2:$A$60,0),16),Limits!$B$9*Assets!$S154),MIN(Limits!$B$9*Assets!$S154,MAX(0,$F154-SUM($I154:W154)))),IF($E154=1,$F154-$I154,$H154)*INDEX(Rates!$C$2:$AP$60,MATCH($B154,Rates!$A$2:$A$60,0),16)))</f>
      </c>
      <c r="Y154" s="2">
        <f>IF($B154="",0,IF($D154=1,IF(17&lt;=$C154,MIN(IF($E154=1,$F154-$I154,$H154)*INDEX(Rates!$C$2:$AP$60,MATCH($B154,Rates!$A$2:$A$60,0),17),Limits!$B$9*Assets!$S154),MIN(Limits!$B$9*Assets!$S154,MAX(0,$F154-SUM($I154:X154)))),IF($E154=1,$F154-$I154,$H154)*INDEX(Rates!$C$2:$AP$60,MATCH($B154,Rates!$A$2:$A$60,0),17)))</f>
      </c>
      <c r="Z154" s="2">
        <f>IF($B154="",0,IF($D154=1,IF(18&lt;=$C154,MIN(IF($E154=1,$F154-$I154,$H154)*INDEX(Rates!$C$2:$AP$60,MATCH($B154,Rates!$A$2:$A$60,0),18),Limits!$B$9*Assets!$S154),MIN(Limits!$B$9*Assets!$S154,MAX(0,$F154-SUM($I154:Y154)))),IF($E154=1,$F154-$I154,$H154)*INDEX(Rates!$C$2:$AP$60,MATCH($B154,Rates!$A$2:$A$60,0),18)))</f>
      </c>
      <c r="AA154" s="2">
        <f>IF($B154="",0,IF($D154=1,IF(19&lt;=$C154,MIN(IF($E154=1,$F154-$I154,$H154)*INDEX(Rates!$C$2:$AP$60,MATCH($B154,Rates!$A$2:$A$60,0),19),Limits!$B$9*Assets!$S154),MIN(Limits!$B$9*Assets!$S154,MAX(0,$F154-SUM($I154:Z154)))),IF($E154=1,$F154-$I154,$H154)*INDEX(Rates!$C$2:$AP$60,MATCH($B154,Rates!$A$2:$A$60,0),19)))</f>
      </c>
      <c r="AB154" s="2">
        <f>IF($B154="",0,IF($D154=1,IF(20&lt;=$C154,MIN(IF($E154=1,$F154-$I154,$H154)*INDEX(Rates!$C$2:$AP$60,MATCH($B154,Rates!$A$2:$A$60,0),20),Limits!$B$9*Assets!$S154),MIN(Limits!$B$9*Assets!$S154,MAX(0,$F154-SUM($I154:AA154)))),IF($E154=1,$F154-$I154,$H154)*INDEX(Rates!$C$2:$AP$60,MATCH($B154,Rates!$A$2:$A$60,0),20)))</f>
      </c>
      <c r="AC154" s="2">
        <f>IF($B154="",0,IF($D154=1,IF(21&lt;=$C154,MIN(IF($E154=1,$F154-$I154,$H154)*INDEX(Rates!$C$2:$AP$60,MATCH($B154,Rates!$A$2:$A$60,0),21),Limits!$B$9*Assets!$S154),MIN(Limits!$B$9*Assets!$S154,MAX(0,$F154-SUM($I154:AB154)))),IF($E154=1,$F154-$I154,$H154)*INDEX(Rates!$C$2:$AP$60,MATCH($B154,Rates!$A$2:$A$60,0),21)))</f>
      </c>
      <c r="AD154" s="2">
        <f>IF($B154="",0,IF($D154=1,IF(22&lt;=$C154,MIN(IF($E154=1,$F154-$I154,$H154)*INDEX(Rates!$C$2:$AP$60,MATCH($B154,Rates!$A$2:$A$60,0),22),Limits!$B$9*Assets!$S154),MIN(Limits!$B$9*Assets!$S154,MAX(0,$F154-SUM($I154:AC154)))),IF($E154=1,$F154-$I154,$H154)*INDEX(Rates!$C$2:$AP$60,MATCH($B154,Rates!$A$2:$A$60,0),22)))</f>
      </c>
      <c r="AE154" s="2">
        <f>IF($B154="",0,IF($D154=1,IF(23&lt;=$C154,MIN(IF($E154=1,$F154-$I154,$H154)*INDEX(Rates!$C$2:$AP$60,MATCH($B154,Rates!$A$2:$A$60,0),23),Limits!$B$9*Assets!$S154),MIN(Limits!$B$9*Assets!$S154,MAX(0,$F154-SUM($I154:AD154)))),IF($E154=1,$F154-$I154,$H154)*INDEX(Rates!$C$2:$AP$60,MATCH($B154,Rates!$A$2:$A$60,0),23)))</f>
      </c>
      <c r="AF154" s="2">
        <f>IF($B154="",0,IF($D154=1,IF(24&lt;=$C154,MIN(IF($E154=1,$F154-$I154,$H154)*INDEX(Rates!$C$2:$AP$60,MATCH($B154,Rates!$A$2:$A$60,0),24),Limits!$B$9*Assets!$S154),MIN(Limits!$B$9*Assets!$S154,MAX(0,$F154-SUM($I154:AE154)))),IF($E154=1,$F154-$I154,$H154)*INDEX(Rates!$C$2:$AP$60,MATCH($B154,Rates!$A$2:$A$60,0),24)))</f>
      </c>
      <c r="AG154" s="2">
        <f>IF($B154="",0,IF($D154=1,IF(25&lt;=$C154,MIN(IF($E154=1,$F154-$I154,$H154)*INDEX(Rates!$C$2:$AP$60,MATCH($B154,Rates!$A$2:$A$60,0),25),Limits!$B$9*Assets!$S154),MIN(Limits!$B$9*Assets!$S154,MAX(0,$F154-SUM($I154:AF154)))),IF($E154=1,$F154-$I154,$H154)*INDEX(Rates!$C$2:$AP$60,MATCH($B154,Rates!$A$2:$A$60,0),25)))</f>
      </c>
      <c r="AH154" s="2">
        <f>IF($B154="",0,IF($D154=1,IF(26&lt;=$C154,MIN(IF($E154=1,$F154-$I154,$H154)*INDEX(Rates!$C$2:$AP$60,MATCH($B154,Rates!$A$2:$A$60,0),26),Limits!$B$9*Assets!$S154),MIN(Limits!$B$9*Assets!$S154,MAX(0,$F154-SUM($I154:AG154)))),IF($E154=1,$F154-$I154,$H154)*INDEX(Rates!$C$2:$AP$60,MATCH($B154,Rates!$A$2:$A$60,0),26)))</f>
      </c>
      <c r="AI154" s="2">
        <f>IF($B154="",0,IF($D154=1,IF(27&lt;=$C154,MIN(IF($E154=1,$F154-$I154,$H154)*INDEX(Rates!$C$2:$AP$60,MATCH($B154,Rates!$A$2:$A$60,0),27),Limits!$B$9*Assets!$S154),MIN(Limits!$B$9*Assets!$S154,MAX(0,$F154-SUM($I154:AH154)))),IF($E154=1,$F154-$I154,$H154)*INDEX(Rates!$C$2:$AP$60,MATCH($B154,Rates!$A$2:$A$60,0),27)))</f>
      </c>
      <c r="AJ154" s="2">
        <f>IF($B154="",0,IF($D154=1,IF(28&lt;=$C154,MIN(IF($E154=1,$F154-$I154,$H154)*INDEX(Rates!$C$2:$AP$60,MATCH($B154,Rates!$A$2:$A$60,0),28),Limits!$B$9*Assets!$S154),MIN(Limits!$B$9*Assets!$S154,MAX(0,$F154-SUM($I154:AI154)))),IF($E154=1,$F154-$I154,$H154)*INDEX(Rates!$C$2:$AP$60,MATCH($B154,Rates!$A$2:$A$60,0),28)))</f>
      </c>
      <c r="AK154" s="2">
        <f>IF($B154="",0,IF($D154=1,IF(29&lt;=$C154,MIN(IF($E154=1,$F154-$I154,$H154)*INDEX(Rates!$C$2:$AP$60,MATCH($B154,Rates!$A$2:$A$60,0),29),Limits!$B$9*Assets!$S154),MIN(Limits!$B$9*Assets!$S154,MAX(0,$F154-SUM($I154:AJ154)))),IF($E154=1,$F154-$I154,$H154)*INDEX(Rates!$C$2:$AP$60,MATCH($B154,Rates!$A$2:$A$60,0),29)))</f>
      </c>
      <c r="AL154" s="2">
        <f>IF($B154="",0,IF($D154=1,IF(30&lt;=$C154,MIN(IF($E154=1,$F154-$I154,$H154)*INDEX(Rates!$C$2:$AP$60,MATCH($B154,Rates!$A$2:$A$60,0),30),Limits!$B$9*Assets!$S154),MIN(Limits!$B$9*Assets!$S154,MAX(0,$F154-SUM($I154:AK154)))),IF($E154=1,$F154-$I154,$H154)*INDEX(Rates!$C$2:$AP$60,MATCH($B154,Rates!$A$2:$A$60,0),30)))</f>
      </c>
      <c r="AM154" s="2">
        <f>IF($B154="",0,IF($D154=1,IF(31&lt;=$C154,MIN(IF($E154=1,$F154-$I154,$H154)*INDEX(Rates!$C$2:$AP$60,MATCH($B154,Rates!$A$2:$A$60,0),31),Limits!$B$9*Assets!$S154),MIN(Limits!$B$9*Assets!$S154,MAX(0,$F154-SUM($I154:AL154)))),IF($E154=1,$F154-$I154,$H154)*INDEX(Rates!$C$2:$AP$60,MATCH($B154,Rates!$A$2:$A$60,0),31)))</f>
      </c>
      <c r="AN154" s="2">
        <f>IF($B154="",0,IF($D154=1,IF(32&lt;=$C154,MIN(IF($E154=1,$F154-$I154,$H154)*INDEX(Rates!$C$2:$AP$60,MATCH($B154,Rates!$A$2:$A$60,0),32),Limits!$B$9*Assets!$S154),MIN(Limits!$B$9*Assets!$S154,MAX(0,$F154-SUM($I154:AM154)))),IF($E154=1,$F154-$I154,$H154)*INDEX(Rates!$C$2:$AP$60,MATCH($B154,Rates!$A$2:$A$60,0),32)))</f>
      </c>
      <c r="AO154" s="2">
        <f>IF($B154="",0,IF($D154=1,IF(33&lt;=$C154,MIN(IF($E154=1,$F154-$I154,$H154)*INDEX(Rates!$C$2:$AP$60,MATCH($B154,Rates!$A$2:$A$60,0),33),Limits!$B$9*Assets!$S154),MIN(Limits!$B$9*Assets!$S154,MAX(0,$F154-SUM($I154:AN154)))),IF($E154=1,$F154-$I154,$H154)*INDEX(Rates!$C$2:$AP$60,MATCH($B154,Rates!$A$2:$A$60,0),33)))</f>
      </c>
      <c r="AP154" s="2">
        <f>IF($B154="",0,IF($D154=1,IF(34&lt;=$C154,MIN(IF($E154=1,$F154-$I154,$H154)*INDEX(Rates!$C$2:$AP$60,MATCH($B154,Rates!$A$2:$A$60,0),34),Limits!$B$9*Assets!$S154),MIN(Limits!$B$9*Assets!$S154,MAX(0,$F154-SUM($I154:AO154)))),IF($E154=1,$F154-$I154,$H154)*INDEX(Rates!$C$2:$AP$60,MATCH($B154,Rates!$A$2:$A$60,0),34)))</f>
      </c>
      <c r="AQ154" s="2">
        <f>IF($B154="",0,IF($D154=1,IF(35&lt;=$C154,MIN(IF($E154=1,$F154-$I154,$H154)*INDEX(Rates!$C$2:$AP$60,MATCH($B154,Rates!$A$2:$A$60,0),35),Limits!$B$9*Assets!$S154),MIN(Limits!$B$9*Assets!$S154,MAX(0,$F154-SUM($I154:AP154)))),IF($E154=1,$F154-$I154,$H154)*INDEX(Rates!$C$2:$AP$60,MATCH($B154,Rates!$A$2:$A$60,0),35)))</f>
      </c>
      <c r="AR154" s="2">
        <f>IF($B154="",0,IF($D154=1,IF(36&lt;=$C154,MIN(IF($E154=1,$F154-$I154,$H154)*INDEX(Rates!$C$2:$AP$60,MATCH($B154,Rates!$A$2:$A$60,0),36),Limits!$B$9*Assets!$S154),MIN(Limits!$B$9*Assets!$S154,MAX(0,$F154-SUM($I154:AQ154)))),IF($E154=1,$F154-$I154,$H154)*INDEX(Rates!$C$2:$AP$60,MATCH($B154,Rates!$A$2:$A$60,0),36)))</f>
      </c>
      <c r="AS154" s="2">
        <f>IF($B154="",0,IF($D154=1,IF(37&lt;=$C154,MIN(IF($E154=1,$F154-$I154,$H154)*INDEX(Rates!$C$2:$AP$60,MATCH($B154,Rates!$A$2:$A$60,0),37),Limits!$B$9*Assets!$S154),MIN(Limits!$B$9*Assets!$S154,MAX(0,$F154-SUM($I154:AR154)))),IF($E154=1,$F154-$I154,$H154)*INDEX(Rates!$C$2:$AP$60,MATCH($B154,Rates!$A$2:$A$60,0),37)))</f>
      </c>
      <c r="AT154" s="2">
        <f>IF($B154="",0,IF($D154=1,IF(38&lt;=$C154,MIN(IF($E154=1,$F154-$I154,$H154)*INDEX(Rates!$C$2:$AP$60,MATCH($B154,Rates!$A$2:$A$60,0),38),Limits!$B$9*Assets!$S154),MIN(Limits!$B$9*Assets!$S154,MAX(0,$F154-SUM($I154:AS154)))),IF($E154=1,$F154-$I154,$H154)*INDEX(Rates!$C$2:$AP$60,MATCH($B154,Rates!$A$2:$A$60,0),38)))</f>
      </c>
      <c r="AU154" s="2">
        <f>IF($B154="",0,IF($D154=1,IF(39&lt;=$C154,MIN(IF($E154=1,$F154-$I154,$H154)*INDEX(Rates!$C$2:$AP$60,MATCH($B154,Rates!$A$2:$A$60,0),39),Limits!$B$9*Assets!$S154),MIN(Limits!$B$9*Assets!$S154,MAX(0,$F154-SUM($I154:AT154)))),IF($E154=1,$F154-$I154,$H154)*INDEX(Rates!$C$2:$AP$60,MATCH($B154,Rates!$A$2:$A$60,0),39)))</f>
      </c>
      <c r="AV154" s="2">
        <f>IF($B154="",0,IF($D154=1,IF(40&lt;=$C154,MIN(IF($E154=1,$F154-$I154,$H154)*INDEX(Rates!$C$2:$AP$60,MATCH($B154,Rates!$A$2:$A$60,0),40),Limits!$B$9*Assets!$S154),MIN(Limits!$B$9*Assets!$S154,MAX(0,$F154-SUM($I154:AU154)))),IF($E154=1,$F154-$I154,$H154)*INDEX(Rates!$C$2:$AP$60,MATCH($B154,Rates!$A$2:$A$60,0),40)))</f>
      </c>
    </row>
    <row r="155" spans="1:48" x14ac:dyDescent="0.25">
      <c r="A155">
        <f>IF(Assets!A155="","",Assets!A155)</f>
      </c>
      <c r="B155">
        <f>Assets!AD155</f>
      </c>
      <c r="C155">
        <f>IF(B155="",0,INDEX(Rates!$B$2:$B$60,MATCH(B155,Rates!$A$2:$A$60,0)))</f>
      </c>
      <c r="D155">
        <f>Assets!X155</f>
      </c>
      <c r="E155">
        <f>IF(AND(D155=1,Assets!J155=1,Assets!K155=0),1,0)</f>
      </c>
      <c r="F155">
        <f>Assets!T155</f>
      </c>
      <c r="G155">
        <f>Assets!AF155+Assets!L155</f>
      </c>
      <c r="H155">
        <f>Assets!M155</f>
      </c>
      <c r="I155" s="2">
        <f>IF($B155="",0,IF($D155=1,IF(1&lt;=$C155,MIN($G155+$H155*INDEX(Rates!$C$2:$AP$60,MATCH($B155,Rates!$A$2:$A$60,0),1),Assets!$Z155),MIN($G155+$H155*INDEX(Rates!$C$2:$AP$60,MATCH($B155,Rates!$A$2:$A$60,0),1),Assets!$Z155)),$G155+$H155*INDEX(Rates!$C$2:$AP$60,MATCH($B155,Rates!$A$2:$A$60,0),1)))</f>
      </c>
      <c r="J155" s="2">
        <f>IF($B155="",0,IF($D155=1,IF(2&lt;=$C155,MIN(IF($E155=1,$F155-$I155,$H155)*INDEX(Rates!$C$2:$AP$60,MATCH($B155,Rates!$A$2:$A$60,0),2),Limits!$B$7*Assets!$S155),MIN(Limits!$B$9*Assets!$S155,MAX(0,$F155-SUM($I155:I155)))),IF($E155=1,$F155-$I155,$H155)*INDEX(Rates!$C$2:$AP$60,MATCH($B155,Rates!$A$2:$A$60,0),2)))</f>
      </c>
      <c r="K155" s="2">
        <f>IF($B155="",0,IF($D155=1,IF(3&lt;=$C155,MIN(IF($E155=1,$F155-$I155,$H155)*INDEX(Rates!$C$2:$AP$60,MATCH($B155,Rates!$A$2:$A$60,0),3),Limits!$B$8*Assets!$S155),MIN(Limits!$B$9*Assets!$S155,MAX(0,$F155-SUM($I155:J155)))),IF($E155=1,$F155-$I155,$H155)*INDEX(Rates!$C$2:$AP$60,MATCH($B155,Rates!$A$2:$A$60,0),3)))</f>
      </c>
      <c r="L155" s="2">
        <f>IF($B155="",0,IF($D155=1,IF(4&lt;=$C155,MIN(IF($E155=1,$F155-$I155,$H155)*INDEX(Rates!$C$2:$AP$60,MATCH($B155,Rates!$A$2:$A$60,0),4),Limits!$B$9*Assets!$S155),MIN(Limits!$B$9*Assets!$S155,MAX(0,$F155-SUM($I155:K155)))),IF($E155=1,$F155-$I155,$H155)*INDEX(Rates!$C$2:$AP$60,MATCH($B155,Rates!$A$2:$A$60,0),4)))</f>
      </c>
      <c r="M155" s="2">
        <f>IF($B155="",0,IF($D155=1,IF(5&lt;=$C155,MIN(IF($E155=1,$F155-$I155,$H155)*INDEX(Rates!$C$2:$AP$60,MATCH($B155,Rates!$A$2:$A$60,0),5),Limits!$B$9*Assets!$S155),MIN(Limits!$B$9*Assets!$S155,MAX(0,$F155-SUM($I155:L155)))),IF($E155=1,$F155-$I155,$H155)*INDEX(Rates!$C$2:$AP$60,MATCH($B155,Rates!$A$2:$A$60,0),5)))</f>
      </c>
      <c r="N155" s="2">
        <f>IF($B155="",0,IF($D155=1,IF(6&lt;=$C155,MIN(IF($E155=1,$F155-$I155,$H155)*INDEX(Rates!$C$2:$AP$60,MATCH($B155,Rates!$A$2:$A$60,0),6),Limits!$B$9*Assets!$S155),MIN(Limits!$B$9*Assets!$S155,MAX(0,$F155-SUM($I155:M155)))),IF($E155=1,$F155-$I155,$H155)*INDEX(Rates!$C$2:$AP$60,MATCH($B155,Rates!$A$2:$A$60,0),6)))</f>
      </c>
      <c r="O155" s="2">
        <f>IF($B155="",0,IF($D155=1,IF(7&lt;=$C155,MIN(IF($E155=1,$F155-$I155,$H155)*INDEX(Rates!$C$2:$AP$60,MATCH($B155,Rates!$A$2:$A$60,0),7),Limits!$B$9*Assets!$S155),MIN(Limits!$B$9*Assets!$S155,MAX(0,$F155-SUM($I155:N155)))),IF($E155=1,$F155-$I155,$H155)*INDEX(Rates!$C$2:$AP$60,MATCH($B155,Rates!$A$2:$A$60,0),7)))</f>
      </c>
      <c r="P155" s="2">
        <f>IF($B155="",0,IF($D155=1,IF(8&lt;=$C155,MIN(IF($E155=1,$F155-$I155,$H155)*INDEX(Rates!$C$2:$AP$60,MATCH($B155,Rates!$A$2:$A$60,0),8),Limits!$B$9*Assets!$S155),MIN(Limits!$B$9*Assets!$S155,MAX(0,$F155-SUM($I155:O155)))),IF($E155=1,$F155-$I155,$H155)*INDEX(Rates!$C$2:$AP$60,MATCH($B155,Rates!$A$2:$A$60,0),8)))</f>
      </c>
      <c r="Q155" s="2">
        <f>IF($B155="",0,IF($D155=1,IF(9&lt;=$C155,MIN(IF($E155=1,$F155-$I155,$H155)*INDEX(Rates!$C$2:$AP$60,MATCH($B155,Rates!$A$2:$A$60,0),9),Limits!$B$9*Assets!$S155),MIN(Limits!$B$9*Assets!$S155,MAX(0,$F155-SUM($I155:P155)))),IF($E155=1,$F155-$I155,$H155)*INDEX(Rates!$C$2:$AP$60,MATCH($B155,Rates!$A$2:$A$60,0),9)))</f>
      </c>
      <c r="R155" s="2">
        <f>IF($B155="",0,IF($D155=1,IF(10&lt;=$C155,MIN(IF($E155=1,$F155-$I155,$H155)*INDEX(Rates!$C$2:$AP$60,MATCH($B155,Rates!$A$2:$A$60,0),10),Limits!$B$9*Assets!$S155),MIN(Limits!$B$9*Assets!$S155,MAX(0,$F155-SUM($I155:Q155)))),IF($E155=1,$F155-$I155,$H155)*INDEX(Rates!$C$2:$AP$60,MATCH($B155,Rates!$A$2:$A$60,0),10)))</f>
      </c>
      <c r="S155" s="2">
        <f>IF($B155="",0,IF($D155=1,IF(11&lt;=$C155,MIN(IF($E155=1,$F155-$I155,$H155)*INDEX(Rates!$C$2:$AP$60,MATCH($B155,Rates!$A$2:$A$60,0),11),Limits!$B$9*Assets!$S155),MIN(Limits!$B$9*Assets!$S155,MAX(0,$F155-SUM($I155:R155)))),IF($E155=1,$F155-$I155,$H155)*INDEX(Rates!$C$2:$AP$60,MATCH($B155,Rates!$A$2:$A$60,0),11)))</f>
      </c>
      <c r="T155" s="2">
        <f>IF($B155="",0,IF($D155=1,IF(12&lt;=$C155,MIN(IF($E155=1,$F155-$I155,$H155)*INDEX(Rates!$C$2:$AP$60,MATCH($B155,Rates!$A$2:$A$60,0),12),Limits!$B$9*Assets!$S155),MIN(Limits!$B$9*Assets!$S155,MAX(0,$F155-SUM($I155:S155)))),IF($E155=1,$F155-$I155,$H155)*INDEX(Rates!$C$2:$AP$60,MATCH($B155,Rates!$A$2:$A$60,0),12)))</f>
      </c>
      <c r="U155" s="2">
        <f>IF($B155="",0,IF($D155=1,IF(13&lt;=$C155,MIN(IF($E155=1,$F155-$I155,$H155)*INDEX(Rates!$C$2:$AP$60,MATCH($B155,Rates!$A$2:$A$60,0),13),Limits!$B$9*Assets!$S155),MIN(Limits!$B$9*Assets!$S155,MAX(0,$F155-SUM($I155:T155)))),IF($E155=1,$F155-$I155,$H155)*INDEX(Rates!$C$2:$AP$60,MATCH($B155,Rates!$A$2:$A$60,0),13)))</f>
      </c>
      <c r="V155" s="2">
        <f>IF($B155="",0,IF($D155=1,IF(14&lt;=$C155,MIN(IF($E155=1,$F155-$I155,$H155)*INDEX(Rates!$C$2:$AP$60,MATCH($B155,Rates!$A$2:$A$60,0),14),Limits!$B$9*Assets!$S155),MIN(Limits!$B$9*Assets!$S155,MAX(0,$F155-SUM($I155:U155)))),IF($E155=1,$F155-$I155,$H155)*INDEX(Rates!$C$2:$AP$60,MATCH($B155,Rates!$A$2:$A$60,0),14)))</f>
      </c>
      <c r="W155" s="2">
        <f>IF($B155="",0,IF($D155=1,IF(15&lt;=$C155,MIN(IF($E155=1,$F155-$I155,$H155)*INDEX(Rates!$C$2:$AP$60,MATCH($B155,Rates!$A$2:$A$60,0),15),Limits!$B$9*Assets!$S155),MIN(Limits!$B$9*Assets!$S155,MAX(0,$F155-SUM($I155:V155)))),IF($E155=1,$F155-$I155,$H155)*INDEX(Rates!$C$2:$AP$60,MATCH($B155,Rates!$A$2:$A$60,0),15)))</f>
      </c>
      <c r="X155" s="2">
        <f>IF($B155="",0,IF($D155=1,IF(16&lt;=$C155,MIN(IF($E155=1,$F155-$I155,$H155)*INDEX(Rates!$C$2:$AP$60,MATCH($B155,Rates!$A$2:$A$60,0),16),Limits!$B$9*Assets!$S155),MIN(Limits!$B$9*Assets!$S155,MAX(0,$F155-SUM($I155:W155)))),IF($E155=1,$F155-$I155,$H155)*INDEX(Rates!$C$2:$AP$60,MATCH($B155,Rates!$A$2:$A$60,0),16)))</f>
      </c>
      <c r="Y155" s="2">
        <f>IF($B155="",0,IF($D155=1,IF(17&lt;=$C155,MIN(IF($E155=1,$F155-$I155,$H155)*INDEX(Rates!$C$2:$AP$60,MATCH($B155,Rates!$A$2:$A$60,0),17),Limits!$B$9*Assets!$S155),MIN(Limits!$B$9*Assets!$S155,MAX(0,$F155-SUM($I155:X155)))),IF($E155=1,$F155-$I155,$H155)*INDEX(Rates!$C$2:$AP$60,MATCH($B155,Rates!$A$2:$A$60,0),17)))</f>
      </c>
      <c r="Z155" s="2">
        <f>IF($B155="",0,IF($D155=1,IF(18&lt;=$C155,MIN(IF($E155=1,$F155-$I155,$H155)*INDEX(Rates!$C$2:$AP$60,MATCH($B155,Rates!$A$2:$A$60,0),18),Limits!$B$9*Assets!$S155),MIN(Limits!$B$9*Assets!$S155,MAX(0,$F155-SUM($I155:Y155)))),IF($E155=1,$F155-$I155,$H155)*INDEX(Rates!$C$2:$AP$60,MATCH($B155,Rates!$A$2:$A$60,0),18)))</f>
      </c>
      <c r="AA155" s="2">
        <f>IF($B155="",0,IF($D155=1,IF(19&lt;=$C155,MIN(IF($E155=1,$F155-$I155,$H155)*INDEX(Rates!$C$2:$AP$60,MATCH($B155,Rates!$A$2:$A$60,0),19),Limits!$B$9*Assets!$S155),MIN(Limits!$B$9*Assets!$S155,MAX(0,$F155-SUM($I155:Z155)))),IF($E155=1,$F155-$I155,$H155)*INDEX(Rates!$C$2:$AP$60,MATCH($B155,Rates!$A$2:$A$60,0),19)))</f>
      </c>
      <c r="AB155" s="2">
        <f>IF($B155="",0,IF($D155=1,IF(20&lt;=$C155,MIN(IF($E155=1,$F155-$I155,$H155)*INDEX(Rates!$C$2:$AP$60,MATCH($B155,Rates!$A$2:$A$60,0),20),Limits!$B$9*Assets!$S155),MIN(Limits!$B$9*Assets!$S155,MAX(0,$F155-SUM($I155:AA155)))),IF($E155=1,$F155-$I155,$H155)*INDEX(Rates!$C$2:$AP$60,MATCH($B155,Rates!$A$2:$A$60,0),20)))</f>
      </c>
      <c r="AC155" s="2">
        <f>IF($B155="",0,IF($D155=1,IF(21&lt;=$C155,MIN(IF($E155=1,$F155-$I155,$H155)*INDEX(Rates!$C$2:$AP$60,MATCH($B155,Rates!$A$2:$A$60,0),21),Limits!$B$9*Assets!$S155),MIN(Limits!$B$9*Assets!$S155,MAX(0,$F155-SUM($I155:AB155)))),IF($E155=1,$F155-$I155,$H155)*INDEX(Rates!$C$2:$AP$60,MATCH($B155,Rates!$A$2:$A$60,0),21)))</f>
      </c>
      <c r="AD155" s="2">
        <f>IF($B155="",0,IF($D155=1,IF(22&lt;=$C155,MIN(IF($E155=1,$F155-$I155,$H155)*INDEX(Rates!$C$2:$AP$60,MATCH($B155,Rates!$A$2:$A$60,0),22),Limits!$B$9*Assets!$S155),MIN(Limits!$B$9*Assets!$S155,MAX(0,$F155-SUM($I155:AC155)))),IF($E155=1,$F155-$I155,$H155)*INDEX(Rates!$C$2:$AP$60,MATCH($B155,Rates!$A$2:$A$60,0),22)))</f>
      </c>
      <c r="AE155" s="2">
        <f>IF($B155="",0,IF($D155=1,IF(23&lt;=$C155,MIN(IF($E155=1,$F155-$I155,$H155)*INDEX(Rates!$C$2:$AP$60,MATCH($B155,Rates!$A$2:$A$60,0),23),Limits!$B$9*Assets!$S155),MIN(Limits!$B$9*Assets!$S155,MAX(0,$F155-SUM($I155:AD155)))),IF($E155=1,$F155-$I155,$H155)*INDEX(Rates!$C$2:$AP$60,MATCH($B155,Rates!$A$2:$A$60,0),23)))</f>
      </c>
      <c r="AF155" s="2">
        <f>IF($B155="",0,IF($D155=1,IF(24&lt;=$C155,MIN(IF($E155=1,$F155-$I155,$H155)*INDEX(Rates!$C$2:$AP$60,MATCH($B155,Rates!$A$2:$A$60,0),24),Limits!$B$9*Assets!$S155),MIN(Limits!$B$9*Assets!$S155,MAX(0,$F155-SUM($I155:AE155)))),IF($E155=1,$F155-$I155,$H155)*INDEX(Rates!$C$2:$AP$60,MATCH($B155,Rates!$A$2:$A$60,0),24)))</f>
      </c>
      <c r="AG155" s="2">
        <f>IF($B155="",0,IF($D155=1,IF(25&lt;=$C155,MIN(IF($E155=1,$F155-$I155,$H155)*INDEX(Rates!$C$2:$AP$60,MATCH($B155,Rates!$A$2:$A$60,0),25),Limits!$B$9*Assets!$S155),MIN(Limits!$B$9*Assets!$S155,MAX(0,$F155-SUM($I155:AF155)))),IF($E155=1,$F155-$I155,$H155)*INDEX(Rates!$C$2:$AP$60,MATCH($B155,Rates!$A$2:$A$60,0),25)))</f>
      </c>
      <c r="AH155" s="2">
        <f>IF($B155="",0,IF($D155=1,IF(26&lt;=$C155,MIN(IF($E155=1,$F155-$I155,$H155)*INDEX(Rates!$C$2:$AP$60,MATCH($B155,Rates!$A$2:$A$60,0),26),Limits!$B$9*Assets!$S155),MIN(Limits!$B$9*Assets!$S155,MAX(0,$F155-SUM($I155:AG155)))),IF($E155=1,$F155-$I155,$H155)*INDEX(Rates!$C$2:$AP$60,MATCH($B155,Rates!$A$2:$A$60,0),26)))</f>
      </c>
      <c r="AI155" s="2">
        <f>IF($B155="",0,IF($D155=1,IF(27&lt;=$C155,MIN(IF($E155=1,$F155-$I155,$H155)*INDEX(Rates!$C$2:$AP$60,MATCH($B155,Rates!$A$2:$A$60,0),27),Limits!$B$9*Assets!$S155),MIN(Limits!$B$9*Assets!$S155,MAX(0,$F155-SUM($I155:AH155)))),IF($E155=1,$F155-$I155,$H155)*INDEX(Rates!$C$2:$AP$60,MATCH($B155,Rates!$A$2:$A$60,0),27)))</f>
      </c>
      <c r="AJ155" s="2">
        <f>IF($B155="",0,IF($D155=1,IF(28&lt;=$C155,MIN(IF($E155=1,$F155-$I155,$H155)*INDEX(Rates!$C$2:$AP$60,MATCH($B155,Rates!$A$2:$A$60,0),28),Limits!$B$9*Assets!$S155),MIN(Limits!$B$9*Assets!$S155,MAX(0,$F155-SUM($I155:AI155)))),IF($E155=1,$F155-$I155,$H155)*INDEX(Rates!$C$2:$AP$60,MATCH($B155,Rates!$A$2:$A$60,0),28)))</f>
      </c>
      <c r="AK155" s="2">
        <f>IF($B155="",0,IF($D155=1,IF(29&lt;=$C155,MIN(IF($E155=1,$F155-$I155,$H155)*INDEX(Rates!$C$2:$AP$60,MATCH($B155,Rates!$A$2:$A$60,0),29),Limits!$B$9*Assets!$S155),MIN(Limits!$B$9*Assets!$S155,MAX(0,$F155-SUM($I155:AJ155)))),IF($E155=1,$F155-$I155,$H155)*INDEX(Rates!$C$2:$AP$60,MATCH($B155,Rates!$A$2:$A$60,0),29)))</f>
      </c>
      <c r="AL155" s="2">
        <f>IF($B155="",0,IF($D155=1,IF(30&lt;=$C155,MIN(IF($E155=1,$F155-$I155,$H155)*INDEX(Rates!$C$2:$AP$60,MATCH($B155,Rates!$A$2:$A$60,0),30),Limits!$B$9*Assets!$S155),MIN(Limits!$B$9*Assets!$S155,MAX(0,$F155-SUM($I155:AK155)))),IF($E155=1,$F155-$I155,$H155)*INDEX(Rates!$C$2:$AP$60,MATCH($B155,Rates!$A$2:$A$60,0),30)))</f>
      </c>
      <c r="AM155" s="2">
        <f>IF($B155="",0,IF($D155=1,IF(31&lt;=$C155,MIN(IF($E155=1,$F155-$I155,$H155)*INDEX(Rates!$C$2:$AP$60,MATCH($B155,Rates!$A$2:$A$60,0),31),Limits!$B$9*Assets!$S155),MIN(Limits!$B$9*Assets!$S155,MAX(0,$F155-SUM($I155:AL155)))),IF($E155=1,$F155-$I155,$H155)*INDEX(Rates!$C$2:$AP$60,MATCH($B155,Rates!$A$2:$A$60,0),31)))</f>
      </c>
      <c r="AN155" s="2">
        <f>IF($B155="",0,IF($D155=1,IF(32&lt;=$C155,MIN(IF($E155=1,$F155-$I155,$H155)*INDEX(Rates!$C$2:$AP$60,MATCH($B155,Rates!$A$2:$A$60,0),32),Limits!$B$9*Assets!$S155),MIN(Limits!$B$9*Assets!$S155,MAX(0,$F155-SUM($I155:AM155)))),IF($E155=1,$F155-$I155,$H155)*INDEX(Rates!$C$2:$AP$60,MATCH($B155,Rates!$A$2:$A$60,0),32)))</f>
      </c>
      <c r="AO155" s="2">
        <f>IF($B155="",0,IF($D155=1,IF(33&lt;=$C155,MIN(IF($E155=1,$F155-$I155,$H155)*INDEX(Rates!$C$2:$AP$60,MATCH($B155,Rates!$A$2:$A$60,0),33),Limits!$B$9*Assets!$S155),MIN(Limits!$B$9*Assets!$S155,MAX(0,$F155-SUM($I155:AN155)))),IF($E155=1,$F155-$I155,$H155)*INDEX(Rates!$C$2:$AP$60,MATCH($B155,Rates!$A$2:$A$60,0),33)))</f>
      </c>
      <c r="AP155" s="2">
        <f>IF($B155="",0,IF($D155=1,IF(34&lt;=$C155,MIN(IF($E155=1,$F155-$I155,$H155)*INDEX(Rates!$C$2:$AP$60,MATCH($B155,Rates!$A$2:$A$60,0),34),Limits!$B$9*Assets!$S155),MIN(Limits!$B$9*Assets!$S155,MAX(0,$F155-SUM($I155:AO155)))),IF($E155=1,$F155-$I155,$H155)*INDEX(Rates!$C$2:$AP$60,MATCH($B155,Rates!$A$2:$A$60,0),34)))</f>
      </c>
      <c r="AQ155" s="2">
        <f>IF($B155="",0,IF($D155=1,IF(35&lt;=$C155,MIN(IF($E155=1,$F155-$I155,$H155)*INDEX(Rates!$C$2:$AP$60,MATCH($B155,Rates!$A$2:$A$60,0),35),Limits!$B$9*Assets!$S155),MIN(Limits!$B$9*Assets!$S155,MAX(0,$F155-SUM($I155:AP155)))),IF($E155=1,$F155-$I155,$H155)*INDEX(Rates!$C$2:$AP$60,MATCH($B155,Rates!$A$2:$A$60,0),35)))</f>
      </c>
      <c r="AR155" s="2">
        <f>IF($B155="",0,IF($D155=1,IF(36&lt;=$C155,MIN(IF($E155=1,$F155-$I155,$H155)*INDEX(Rates!$C$2:$AP$60,MATCH($B155,Rates!$A$2:$A$60,0),36),Limits!$B$9*Assets!$S155),MIN(Limits!$B$9*Assets!$S155,MAX(0,$F155-SUM($I155:AQ155)))),IF($E155=1,$F155-$I155,$H155)*INDEX(Rates!$C$2:$AP$60,MATCH($B155,Rates!$A$2:$A$60,0),36)))</f>
      </c>
      <c r="AS155" s="2">
        <f>IF($B155="",0,IF($D155=1,IF(37&lt;=$C155,MIN(IF($E155=1,$F155-$I155,$H155)*INDEX(Rates!$C$2:$AP$60,MATCH($B155,Rates!$A$2:$A$60,0),37),Limits!$B$9*Assets!$S155),MIN(Limits!$B$9*Assets!$S155,MAX(0,$F155-SUM($I155:AR155)))),IF($E155=1,$F155-$I155,$H155)*INDEX(Rates!$C$2:$AP$60,MATCH($B155,Rates!$A$2:$A$60,0),37)))</f>
      </c>
      <c r="AT155" s="2">
        <f>IF($B155="",0,IF($D155=1,IF(38&lt;=$C155,MIN(IF($E155=1,$F155-$I155,$H155)*INDEX(Rates!$C$2:$AP$60,MATCH($B155,Rates!$A$2:$A$60,0),38),Limits!$B$9*Assets!$S155),MIN(Limits!$B$9*Assets!$S155,MAX(0,$F155-SUM($I155:AS155)))),IF($E155=1,$F155-$I155,$H155)*INDEX(Rates!$C$2:$AP$60,MATCH($B155,Rates!$A$2:$A$60,0),38)))</f>
      </c>
      <c r="AU155" s="2">
        <f>IF($B155="",0,IF($D155=1,IF(39&lt;=$C155,MIN(IF($E155=1,$F155-$I155,$H155)*INDEX(Rates!$C$2:$AP$60,MATCH($B155,Rates!$A$2:$A$60,0),39),Limits!$B$9*Assets!$S155),MIN(Limits!$B$9*Assets!$S155,MAX(0,$F155-SUM($I155:AT155)))),IF($E155=1,$F155-$I155,$H155)*INDEX(Rates!$C$2:$AP$60,MATCH($B155,Rates!$A$2:$A$60,0),39)))</f>
      </c>
      <c r="AV155" s="2">
        <f>IF($B155="",0,IF($D155=1,IF(40&lt;=$C155,MIN(IF($E155=1,$F155-$I155,$H155)*INDEX(Rates!$C$2:$AP$60,MATCH($B155,Rates!$A$2:$A$60,0),40),Limits!$B$9*Assets!$S155),MIN(Limits!$B$9*Assets!$S155,MAX(0,$F155-SUM($I155:AU155)))),IF($E155=1,$F155-$I155,$H155)*INDEX(Rates!$C$2:$AP$60,MATCH($B155,Rates!$A$2:$A$60,0),40)))</f>
      </c>
    </row>
    <row r="156" spans="1:48" x14ac:dyDescent="0.25">
      <c r="A156">
        <f>IF(Assets!A156="","",Assets!A156)</f>
      </c>
      <c r="B156">
        <f>Assets!AD156</f>
      </c>
      <c r="C156">
        <f>IF(B156="",0,INDEX(Rates!$B$2:$B$60,MATCH(B156,Rates!$A$2:$A$60,0)))</f>
      </c>
      <c r="D156">
        <f>Assets!X156</f>
      </c>
      <c r="E156">
        <f>IF(AND(D156=1,Assets!J156=1,Assets!K156=0),1,0)</f>
      </c>
      <c r="F156">
        <f>Assets!T156</f>
      </c>
      <c r="G156">
        <f>Assets!AF156+Assets!L156</f>
      </c>
      <c r="H156">
        <f>Assets!M156</f>
      </c>
      <c r="I156" s="2">
        <f>IF($B156="",0,IF($D156=1,IF(1&lt;=$C156,MIN($G156+$H156*INDEX(Rates!$C$2:$AP$60,MATCH($B156,Rates!$A$2:$A$60,0),1),Assets!$Z156),MIN($G156+$H156*INDEX(Rates!$C$2:$AP$60,MATCH($B156,Rates!$A$2:$A$60,0),1),Assets!$Z156)),$G156+$H156*INDEX(Rates!$C$2:$AP$60,MATCH($B156,Rates!$A$2:$A$60,0),1)))</f>
      </c>
      <c r="J156" s="2">
        <f>IF($B156="",0,IF($D156=1,IF(2&lt;=$C156,MIN(IF($E156=1,$F156-$I156,$H156)*INDEX(Rates!$C$2:$AP$60,MATCH($B156,Rates!$A$2:$A$60,0),2),Limits!$B$7*Assets!$S156),MIN(Limits!$B$9*Assets!$S156,MAX(0,$F156-SUM($I156:I156)))),IF($E156=1,$F156-$I156,$H156)*INDEX(Rates!$C$2:$AP$60,MATCH($B156,Rates!$A$2:$A$60,0),2)))</f>
      </c>
      <c r="K156" s="2">
        <f>IF($B156="",0,IF($D156=1,IF(3&lt;=$C156,MIN(IF($E156=1,$F156-$I156,$H156)*INDEX(Rates!$C$2:$AP$60,MATCH($B156,Rates!$A$2:$A$60,0),3),Limits!$B$8*Assets!$S156),MIN(Limits!$B$9*Assets!$S156,MAX(0,$F156-SUM($I156:J156)))),IF($E156=1,$F156-$I156,$H156)*INDEX(Rates!$C$2:$AP$60,MATCH($B156,Rates!$A$2:$A$60,0),3)))</f>
      </c>
      <c r="L156" s="2">
        <f>IF($B156="",0,IF($D156=1,IF(4&lt;=$C156,MIN(IF($E156=1,$F156-$I156,$H156)*INDEX(Rates!$C$2:$AP$60,MATCH($B156,Rates!$A$2:$A$60,0),4),Limits!$B$9*Assets!$S156),MIN(Limits!$B$9*Assets!$S156,MAX(0,$F156-SUM($I156:K156)))),IF($E156=1,$F156-$I156,$H156)*INDEX(Rates!$C$2:$AP$60,MATCH($B156,Rates!$A$2:$A$60,0),4)))</f>
      </c>
      <c r="M156" s="2">
        <f>IF($B156="",0,IF($D156=1,IF(5&lt;=$C156,MIN(IF($E156=1,$F156-$I156,$H156)*INDEX(Rates!$C$2:$AP$60,MATCH($B156,Rates!$A$2:$A$60,0),5),Limits!$B$9*Assets!$S156),MIN(Limits!$B$9*Assets!$S156,MAX(0,$F156-SUM($I156:L156)))),IF($E156=1,$F156-$I156,$H156)*INDEX(Rates!$C$2:$AP$60,MATCH($B156,Rates!$A$2:$A$60,0),5)))</f>
      </c>
      <c r="N156" s="2">
        <f>IF($B156="",0,IF($D156=1,IF(6&lt;=$C156,MIN(IF($E156=1,$F156-$I156,$H156)*INDEX(Rates!$C$2:$AP$60,MATCH($B156,Rates!$A$2:$A$60,0),6),Limits!$B$9*Assets!$S156),MIN(Limits!$B$9*Assets!$S156,MAX(0,$F156-SUM($I156:M156)))),IF($E156=1,$F156-$I156,$H156)*INDEX(Rates!$C$2:$AP$60,MATCH($B156,Rates!$A$2:$A$60,0),6)))</f>
      </c>
      <c r="O156" s="2">
        <f>IF($B156="",0,IF($D156=1,IF(7&lt;=$C156,MIN(IF($E156=1,$F156-$I156,$H156)*INDEX(Rates!$C$2:$AP$60,MATCH($B156,Rates!$A$2:$A$60,0),7),Limits!$B$9*Assets!$S156),MIN(Limits!$B$9*Assets!$S156,MAX(0,$F156-SUM($I156:N156)))),IF($E156=1,$F156-$I156,$H156)*INDEX(Rates!$C$2:$AP$60,MATCH($B156,Rates!$A$2:$A$60,0),7)))</f>
      </c>
      <c r="P156" s="2">
        <f>IF($B156="",0,IF($D156=1,IF(8&lt;=$C156,MIN(IF($E156=1,$F156-$I156,$H156)*INDEX(Rates!$C$2:$AP$60,MATCH($B156,Rates!$A$2:$A$60,0),8),Limits!$B$9*Assets!$S156),MIN(Limits!$B$9*Assets!$S156,MAX(0,$F156-SUM($I156:O156)))),IF($E156=1,$F156-$I156,$H156)*INDEX(Rates!$C$2:$AP$60,MATCH($B156,Rates!$A$2:$A$60,0),8)))</f>
      </c>
      <c r="Q156" s="2">
        <f>IF($B156="",0,IF($D156=1,IF(9&lt;=$C156,MIN(IF($E156=1,$F156-$I156,$H156)*INDEX(Rates!$C$2:$AP$60,MATCH($B156,Rates!$A$2:$A$60,0),9),Limits!$B$9*Assets!$S156),MIN(Limits!$B$9*Assets!$S156,MAX(0,$F156-SUM($I156:P156)))),IF($E156=1,$F156-$I156,$H156)*INDEX(Rates!$C$2:$AP$60,MATCH($B156,Rates!$A$2:$A$60,0),9)))</f>
      </c>
      <c r="R156" s="2">
        <f>IF($B156="",0,IF($D156=1,IF(10&lt;=$C156,MIN(IF($E156=1,$F156-$I156,$H156)*INDEX(Rates!$C$2:$AP$60,MATCH($B156,Rates!$A$2:$A$60,0),10),Limits!$B$9*Assets!$S156),MIN(Limits!$B$9*Assets!$S156,MAX(0,$F156-SUM($I156:Q156)))),IF($E156=1,$F156-$I156,$H156)*INDEX(Rates!$C$2:$AP$60,MATCH($B156,Rates!$A$2:$A$60,0),10)))</f>
      </c>
      <c r="S156" s="2">
        <f>IF($B156="",0,IF($D156=1,IF(11&lt;=$C156,MIN(IF($E156=1,$F156-$I156,$H156)*INDEX(Rates!$C$2:$AP$60,MATCH($B156,Rates!$A$2:$A$60,0),11),Limits!$B$9*Assets!$S156),MIN(Limits!$B$9*Assets!$S156,MAX(0,$F156-SUM($I156:R156)))),IF($E156=1,$F156-$I156,$H156)*INDEX(Rates!$C$2:$AP$60,MATCH($B156,Rates!$A$2:$A$60,0),11)))</f>
      </c>
      <c r="T156" s="2">
        <f>IF($B156="",0,IF($D156=1,IF(12&lt;=$C156,MIN(IF($E156=1,$F156-$I156,$H156)*INDEX(Rates!$C$2:$AP$60,MATCH($B156,Rates!$A$2:$A$60,0),12),Limits!$B$9*Assets!$S156),MIN(Limits!$B$9*Assets!$S156,MAX(0,$F156-SUM($I156:S156)))),IF($E156=1,$F156-$I156,$H156)*INDEX(Rates!$C$2:$AP$60,MATCH($B156,Rates!$A$2:$A$60,0),12)))</f>
      </c>
      <c r="U156" s="2">
        <f>IF($B156="",0,IF($D156=1,IF(13&lt;=$C156,MIN(IF($E156=1,$F156-$I156,$H156)*INDEX(Rates!$C$2:$AP$60,MATCH($B156,Rates!$A$2:$A$60,0),13),Limits!$B$9*Assets!$S156),MIN(Limits!$B$9*Assets!$S156,MAX(0,$F156-SUM($I156:T156)))),IF($E156=1,$F156-$I156,$H156)*INDEX(Rates!$C$2:$AP$60,MATCH($B156,Rates!$A$2:$A$60,0),13)))</f>
      </c>
      <c r="V156" s="2">
        <f>IF($B156="",0,IF($D156=1,IF(14&lt;=$C156,MIN(IF($E156=1,$F156-$I156,$H156)*INDEX(Rates!$C$2:$AP$60,MATCH($B156,Rates!$A$2:$A$60,0),14),Limits!$B$9*Assets!$S156),MIN(Limits!$B$9*Assets!$S156,MAX(0,$F156-SUM($I156:U156)))),IF($E156=1,$F156-$I156,$H156)*INDEX(Rates!$C$2:$AP$60,MATCH($B156,Rates!$A$2:$A$60,0),14)))</f>
      </c>
      <c r="W156" s="2">
        <f>IF($B156="",0,IF($D156=1,IF(15&lt;=$C156,MIN(IF($E156=1,$F156-$I156,$H156)*INDEX(Rates!$C$2:$AP$60,MATCH($B156,Rates!$A$2:$A$60,0),15),Limits!$B$9*Assets!$S156),MIN(Limits!$B$9*Assets!$S156,MAX(0,$F156-SUM($I156:V156)))),IF($E156=1,$F156-$I156,$H156)*INDEX(Rates!$C$2:$AP$60,MATCH($B156,Rates!$A$2:$A$60,0),15)))</f>
      </c>
      <c r="X156" s="2">
        <f>IF($B156="",0,IF($D156=1,IF(16&lt;=$C156,MIN(IF($E156=1,$F156-$I156,$H156)*INDEX(Rates!$C$2:$AP$60,MATCH($B156,Rates!$A$2:$A$60,0),16),Limits!$B$9*Assets!$S156),MIN(Limits!$B$9*Assets!$S156,MAX(0,$F156-SUM($I156:W156)))),IF($E156=1,$F156-$I156,$H156)*INDEX(Rates!$C$2:$AP$60,MATCH($B156,Rates!$A$2:$A$60,0),16)))</f>
      </c>
      <c r="Y156" s="2">
        <f>IF($B156="",0,IF($D156=1,IF(17&lt;=$C156,MIN(IF($E156=1,$F156-$I156,$H156)*INDEX(Rates!$C$2:$AP$60,MATCH($B156,Rates!$A$2:$A$60,0),17),Limits!$B$9*Assets!$S156),MIN(Limits!$B$9*Assets!$S156,MAX(0,$F156-SUM($I156:X156)))),IF($E156=1,$F156-$I156,$H156)*INDEX(Rates!$C$2:$AP$60,MATCH($B156,Rates!$A$2:$A$60,0),17)))</f>
      </c>
      <c r="Z156" s="2">
        <f>IF($B156="",0,IF($D156=1,IF(18&lt;=$C156,MIN(IF($E156=1,$F156-$I156,$H156)*INDEX(Rates!$C$2:$AP$60,MATCH($B156,Rates!$A$2:$A$60,0),18),Limits!$B$9*Assets!$S156),MIN(Limits!$B$9*Assets!$S156,MAX(0,$F156-SUM($I156:Y156)))),IF($E156=1,$F156-$I156,$H156)*INDEX(Rates!$C$2:$AP$60,MATCH($B156,Rates!$A$2:$A$60,0),18)))</f>
      </c>
      <c r="AA156" s="2">
        <f>IF($B156="",0,IF($D156=1,IF(19&lt;=$C156,MIN(IF($E156=1,$F156-$I156,$H156)*INDEX(Rates!$C$2:$AP$60,MATCH($B156,Rates!$A$2:$A$60,0),19),Limits!$B$9*Assets!$S156),MIN(Limits!$B$9*Assets!$S156,MAX(0,$F156-SUM($I156:Z156)))),IF($E156=1,$F156-$I156,$H156)*INDEX(Rates!$C$2:$AP$60,MATCH($B156,Rates!$A$2:$A$60,0),19)))</f>
      </c>
      <c r="AB156" s="2">
        <f>IF($B156="",0,IF($D156=1,IF(20&lt;=$C156,MIN(IF($E156=1,$F156-$I156,$H156)*INDEX(Rates!$C$2:$AP$60,MATCH($B156,Rates!$A$2:$A$60,0),20),Limits!$B$9*Assets!$S156),MIN(Limits!$B$9*Assets!$S156,MAX(0,$F156-SUM($I156:AA156)))),IF($E156=1,$F156-$I156,$H156)*INDEX(Rates!$C$2:$AP$60,MATCH($B156,Rates!$A$2:$A$60,0),20)))</f>
      </c>
      <c r="AC156" s="2">
        <f>IF($B156="",0,IF($D156=1,IF(21&lt;=$C156,MIN(IF($E156=1,$F156-$I156,$H156)*INDEX(Rates!$C$2:$AP$60,MATCH($B156,Rates!$A$2:$A$60,0),21),Limits!$B$9*Assets!$S156),MIN(Limits!$B$9*Assets!$S156,MAX(0,$F156-SUM($I156:AB156)))),IF($E156=1,$F156-$I156,$H156)*INDEX(Rates!$C$2:$AP$60,MATCH($B156,Rates!$A$2:$A$60,0),21)))</f>
      </c>
      <c r="AD156" s="2">
        <f>IF($B156="",0,IF($D156=1,IF(22&lt;=$C156,MIN(IF($E156=1,$F156-$I156,$H156)*INDEX(Rates!$C$2:$AP$60,MATCH($B156,Rates!$A$2:$A$60,0),22),Limits!$B$9*Assets!$S156),MIN(Limits!$B$9*Assets!$S156,MAX(0,$F156-SUM($I156:AC156)))),IF($E156=1,$F156-$I156,$H156)*INDEX(Rates!$C$2:$AP$60,MATCH($B156,Rates!$A$2:$A$60,0),22)))</f>
      </c>
      <c r="AE156" s="2">
        <f>IF($B156="",0,IF($D156=1,IF(23&lt;=$C156,MIN(IF($E156=1,$F156-$I156,$H156)*INDEX(Rates!$C$2:$AP$60,MATCH($B156,Rates!$A$2:$A$60,0),23),Limits!$B$9*Assets!$S156),MIN(Limits!$B$9*Assets!$S156,MAX(0,$F156-SUM($I156:AD156)))),IF($E156=1,$F156-$I156,$H156)*INDEX(Rates!$C$2:$AP$60,MATCH($B156,Rates!$A$2:$A$60,0),23)))</f>
      </c>
      <c r="AF156" s="2">
        <f>IF($B156="",0,IF($D156=1,IF(24&lt;=$C156,MIN(IF($E156=1,$F156-$I156,$H156)*INDEX(Rates!$C$2:$AP$60,MATCH($B156,Rates!$A$2:$A$60,0),24),Limits!$B$9*Assets!$S156),MIN(Limits!$B$9*Assets!$S156,MAX(0,$F156-SUM($I156:AE156)))),IF($E156=1,$F156-$I156,$H156)*INDEX(Rates!$C$2:$AP$60,MATCH($B156,Rates!$A$2:$A$60,0),24)))</f>
      </c>
      <c r="AG156" s="2">
        <f>IF($B156="",0,IF($D156=1,IF(25&lt;=$C156,MIN(IF($E156=1,$F156-$I156,$H156)*INDEX(Rates!$C$2:$AP$60,MATCH($B156,Rates!$A$2:$A$60,0),25),Limits!$B$9*Assets!$S156),MIN(Limits!$B$9*Assets!$S156,MAX(0,$F156-SUM($I156:AF156)))),IF($E156=1,$F156-$I156,$H156)*INDEX(Rates!$C$2:$AP$60,MATCH($B156,Rates!$A$2:$A$60,0),25)))</f>
      </c>
      <c r="AH156" s="2">
        <f>IF($B156="",0,IF($D156=1,IF(26&lt;=$C156,MIN(IF($E156=1,$F156-$I156,$H156)*INDEX(Rates!$C$2:$AP$60,MATCH($B156,Rates!$A$2:$A$60,0),26),Limits!$B$9*Assets!$S156),MIN(Limits!$B$9*Assets!$S156,MAX(0,$F156-SUM($I156:AG156)))),IF($E156=1,$F156-$I156,$H156)*INDEX(Rates!$C$2:$AP$60,MATCH($B156,Rates!$A$2:$A$60,0),26)))</f>
      </c>
      <c r="AI156" s="2">
        <f>IF($B156="",0,IF($D156=1,IF(27&lt;=$C156,MIN(IF($E156=1,$F156-$I156,$H156)*INDEX(Rates!$C$2:$AP$60,MATCH($B156,Rates!$A$2:$A$60,0),27),Limits!$B$9*Assets!$S156),MIN(Limits!$B$9*Assets!$S156,MAX(0,$F156-SUM($I156:AH156)))),IF($E156=1,$F156-$I156,$H156)*INDEX(Rates!$C$2:$AP$60,MATCH($B156,Rates!$A$2:$A$60,0),27)))</f>
      </c>
      <c r="AJ156" s="2">
        <f>IF($B156="",0,IF($D156=1,IF(28&lt;=$C156,MIN(IF($E156=1,$F156-$I156,$H156)*INDEX(Rates!$C$2:$AP$60,MATCH($B156,Rates!$A$2:$A$60,0),28),Limits!$B$9*Assets!$S156),MIN(Limits!$B$9*Assets!$S156,MAX(0,$F156-SUM($I156:AI156)))),IF($E156=1,$F156-$I156,$H156)*INDEX(Rates!$C$2:$AP$60,MATCH($B156,Rates!$A$2:$A$60,0),28)))</f>
      </c>
      <c r="AK156" s="2">
        <f>IF($B156="",0,IF($D156=1,IF(29&lt;=$C156,MIN(IF($E156=1,$F156-$I156,$H156)*INDEX(Rates!$C$2:$AP$60,MATCH($B156,Rates!$A$2:$A$60,0),29),Limits!$B$9*Assets!$S156),MIN(Limits!$B$9*Assets!$S156,MAX(0,$F156-SUM($I156:AJ156)))),IF($E156=1,$F156-$I156,$H156)*INDEX(Rates!$C$2:$AP$60,MATCH($B156,Rates!$A$2:$A$60,0),29)))</f>
      </c>
      <c r="AL156" s="2">
        <f>IF($B156="",0,IF($D156=1,IF(30&lt;=$C156,MIN(IF($E156=1,$F156-$I156,$H156)*INDEX(Rates!$C$2:$AP$60,MATCH($B156,Rates!$A$2:$A$60,0),30),Limits!$B$9*Assets!$S156),MIN(Limits!$B$9*Assets!$S156,MAX(0,$F156-SUM($I156:AK156)))),IF($E156=1,$F156-$I156,$H156)*INDEX(Rates!$C$2:$AP$60,MATCH($B156,Rates!$A$2:$A$60,0),30)))</f>
      </c>
      <c r="AM156" s="2">
        <f>IF($B156="",0,IF($D156=1,IF(31&lt;=$C156,MIN(IF($E156=1,$F156-$I156,$H156)*INDEX(Rates!$C$2:$AP$60,MATCH($B156,Rates!$A$2:$A$60,0),31),Limits!$B$9*Assets!$S156),MIN(Limits!$B$9*Assets!$S156,MAX(0,$F156-SUM($I156:AL156)))),IF($E156=1,$F156-$I156,$H156)*INDEX(Rates!$C$2:$AP$60,MATCH($B156,Rates!$A$2:$A$60,0),31)))</f>
      </c>
      <c r="AN156" s="2">
        <f>IF($B156="",0,IF($D156=1,IF(32&lt;=$C156,MIN(IF($E156=1,$F156-$I156,$H156)*INDEX(Rates!$C$2:$AP$60,MATCH($B156,Rates!$A$2:$A$60,0),32),Limits!$B$9*Assets!$S156),MIN(Limits!$B$9*Assets!$S156,MAX(0,$F156-SUM($I156:AM156)))),IF($E156=1,$F156-$I156,$H156)*INDEX(Rates!$C$2:$AP$60,MATCH($B156,Rates!$A$2:$A$60,0),32)))</f>
      </c>
      <c r="AO156" s="2">
        <f>IF($B156="",0,IF($D156=1,IF(33&lt;=$C156,MIN(IF($E156=1,$F156-$I156,$H156)*INDEX(Rates!$C$2:$AP$60,MATCH($B156,Rates!$A$2:$A$60,0),33),Limits!$B$9*Assets!$S156),MIN(Limits!$B$9*Assets!$S156,MAX(0,$F156-SUM($I156:AN156)))),IF($E156=1,$F156-$I156,$H156)*INDEX(Rates!$C$2:$AP$60,MATCH($B156,Rates!$A$2:$A$60,0),33)))</f>
      </c>
      <c r="AP156" s="2">
        <f>IF($B156="",0,IF($D156=1,IF(34&lt;=$C156,MIN(IF($E156=1,$F156-$I156,$H156)*INDEX(Rates!$C$2:$AP$60,MATCH($B156,Rates!$A$2:$A$60,0),34),Limits!$B$9*Assets!$S156),MIN(Limits!$B$9*Assets!$S156,MAX(0,$F156-SUM($I156:AO156)))),IF($E156=1,$F156-$I156,$H156)*INDEX(Rates!$C$2:$AP$60,MATCH($B156,Rates!$A$2:$A$60,0),34)))</f>
      </c>
      <c r="AQ156" s="2">
        <f>IF($B156="",0,IF($D156=1,IF(35&lt;=$C156,MIN(IF($E156=1,$F156-$I156,$H156)*INDEX(Rates!$C$2:$AP$60,MATCH($B156,Rates!$A$2:$A$60,0),35),Limits!$B$9*Assets!$S156),MIN(Limits!$B$9*Assets!$S156,MAX(0,$F156-SUM($I156:AP156)))),IF($E156=1,$F156-$I156,$H156)*INDEX(Rates!$C$2:$AP$60,MATCH($B156,Rates!$A$2:$A$60,0),35)))</f>
      </c>
      <c r="AR156" s="2">
        <f>IF($B156="",0,IF($D156=1,IF(36&lt;=$C156,MIN(IF($E156=1,$F156-$I156,$H156)*INDEX(Rates!$C$2:$AP$60,MATCH($B156,Rates!$A$2:$A$60,0),36),Limits!$B$9*Assets!$S156),MIN(Limits!$B$9*Assets!$S156,MAX(0,$F156-SUM($I156:AQ156)))),IF($E156=1,$F156-$I156,$H156)*INDEX(Rates!$C$2:$AP$60,MATCH($B156,Rates!$A$2:$A$60,0),36)))</f>
      </c>
      <c r="AS156" s="2">
        <f>IF($B156="",0,IF($D156=1,IF(37&lt;=$C156,MIN(IF($E156=1,$F156-$I156,$H156)*INDEX(Rates!$C$2:$AP$60,MATCH($B156,Rates!$A$2:$A$60,0),37),Limits!$B$9*Assets!$S156),MIN(Limits!$B$9*Assets!$S156,MAX(0,$F156-SUM($I156:AR156)))),IF($E156=1,$F156-$I156,$H156)*INDEX(Rates!$C$2:$AP$60,MATCH($B156,Rates!$A$2:$A$60,0),37)))</f>
      </c>
      <c r="AT156" s="2">
        <f>IF($B156="",0,IF($D156=1,IF(38&lt;=$C156,MIN(IF($E156=1,$F156-$I156,$H156)*INDEX(Rates!$C$2:$AP$60,MATCH($B156,Rates!$A$2:$A$60,0),38),Limits!$B$9*Assets!$S156),MIN(Limits!$B$9*Assets!$S156,MAX(0,$F156-SUM($I156:AS156)))),IF($E156=1,$F156-$I156,$H156)*INDEX(Rates!$C$2:$AP$60,MATCH($B156,Rates!$A$2:$A$60,0),38)))</f>
      </c>
      <c r="AU156" s="2">
        <f>IF($B156="",0,IF($D156=1,IF(39&lt;=$C156,MIN(IF($E156=1,$F156-$I156,$H156)*INDEX(Rates!$C$2:$AP$60,MATCH($B156,Rates!$A$2:$A$60,0),39),Limits!$B$9*Assets!$S156),MIN(Limits!$B$9*Assets!$S156,MAX(0,$F156-SUM($I156:AT156)))),IF($E156=1,$F156-$I156,$H156)*INDEX(Rates!$C$2:$AP$60,MATCH($B156,Rates!$A$2:$A$60,0),39)))</f>
      </c>
      <c r="AV156" s="2">
        <f>IF($B156="",0,IF($D156=1,IF(40&lt;=$C156,MIN(IF($E156=1,$F156-$I156,$H156)*INDEX(Rates!$C$2:$AP$60,MATCH($B156,Rates!$A$2:$A$60,0),40),Limits!$B$9*Assets!$S156),MIN(Limits!$B$9*Assets!$S156,MAX(0,$F156-SUM($I156:AU156)))),IF($E156=1,$F156-$I156,$H156)*INDEX(Rates!$C$2:$AP$60,MATCH($B156,Rates!$A$2:$A$60,0),40)))</f>
      </c>
    </row>
    <row r="157" spans="1:48" x14ac:dyDescent="0.25">
      <c r="A157">
        <f>IF(Assets!A157="","",Assets!A157)</f>
      </c>
      <c r="B157">
        <f>Assets!AD157</f>
      </c>
      <c r="C157">
        <f>IF(B157="",0,INDEX(Rates!$B$2:$B$60,MATCH(B157,Rates!$A$2:$A$60,0)))</f>
      </c>
      <c r="D157">
        <f>Assets!X157</f>
      </c>
      <c r="E157">
        <f>IF(AND(D157=1,Assets!J157=1,Assets!K157=0),1,0)</f>
      </c>
      <c r="F157">
        <f>Assets!T157</f>
      </c>
      <c r="G157">
        <f>Assets!AF157+Assets!L157</f>
      </c>
      <c r="H157">
        <f>Assets!M157</f>
      </c>
      <c r="I157" s="2">
        <f>IF($B157="",0,IF($D157=1,IF(1&lt;=$C157,MIN($G157+$H157*INDEX(Rates!$C$2:$AP$60,MATCH($B157,Rates!$A$2:$A$60,0),1),Assets!$Z157),MIN($G157+$H157*INDEX(Rates!$C$2:$AP$60,MATCH($B157,Rates!$A$2:$A$60,0),1),Assets!$Z157)),$G157+$H157*INDEX(Rates!$C$2:$AP$60,MATCH($B157,Rates!$A$2:$A$60,0),1)))</f>
      </c>
      <c r="J157" s="2">
        <f>IF($B157="",0,IF($D157=1,IF(2&lt;=$C157,MIN(IF($E157=1,$F157-$I157,$H157)*INDEX(Rates!$C$2:$AP$60,MATCH($B157,Rates!$A$2:$A$60,0),2),Limits!$B$7*Assets!$S157),MIN(Limits!$B$9*Assets!$S157,MAX(0,$F157-SUM($I157:I157)))),IF($E157=1,$F157-$I157,$H157)*INDEX(Rates!$C$2:$AP$60,MATCH($B157,Rates!$A$2:$A$60,0),2)))</f>
      </c>
      <c r="K157" s="2">
        <f>IF($B157="",0,IF($D157=1,IF(3&lt;=$C157,MIN(IF($E157=1,$F157-$I157,$H157)*INDEX(Rates!$C$2:$AP$60,MATCH($B157,Rates!$A$2:$A$60,0),3),Limits!$B$8*Assets!$S157),MIN(Limits!$B$9*Assets!$S157,MAX(0,$F157-SUM($I157:J157)))),IF($E157=1,$F157-$I157,$H157)*INDEX(Rates!$C$2:$AP$60,MATCH($B157,Rates!$A$2:$A$60,0),3)))</f>
      </c>
      <c r="L157" s="2">
        <f>IF($B157="",0,IF($D157=1,IF(4&lt;=$C157,MIN(IF($E157=1,$F157-$I157,$H157)*INDEX(Rates!$C$2:$AP$60,MATCH($B157,Rates!$A$2:$A$60,0),4),Limits!$B$9*Assets!$S157),MIN(Limits!$B$9*Assets!$S157,MAX(0,$F157-SUM($I157:K157)))),IF($E157=1,$F157-$I157,$H157)*INDEX(Rates!$C$2:$AP$60,MATCH($B157,Rates!$A$2:$A$60,0),4)))</f>
      </c>
      <c r="M157" s="2">
        <f>IF($B157="",0,IF($D157=1,IF(5&lt;=$C157,MIN(IF($E157=1,$F157-$I157,$H157)*INDEX(Rates!$C$2:$AP$60,MATCH($B157,Rates!$A$2:$A$60,0),5),Limits!$B$9*Assets!$S157),MIN(Limits!$B$9*Assets!$S157,MAX(0,$F157-SUM($I157:L157)))),IF($E157=1,$F157-$I157,$H157)*INDEX(Rates!$C$2:$AP$60,MATCH($B157,Rates!$A$2:$A$60,0),5)))</f>
      </c>
      <c r="N157" s="2">
        <f>IF($B157="",0,IF($D157=1,IF(6&lt;=$C157,MIN(IF($E157=1,$F157-$I157,$H157)*INDEX(Rates!$C$2:$AP$60,MATCH($B157,Rates!$A$2:$A$60,0),6),Limits!$B$9*Assets!$S157),MIN(Limits!$B$9*Assets!$S157,MAX(0,$F157-SUM($I157:M157)))),IF($E157=1,$F157-$I157,$H157)*INDEX(Rates!$C$2:$AP$60,MATCH($B157,Rates!$A$2:$A$60,0),6)))</f>
      </c>
      <c r="O157" s="2">
        <f>IF($B157="",0,IF($D157=1,IF(7&lt;=$C157,MIN(IF($E157=1,$F157-$I157,$H157)*INDEX(Rates!$C$2:$AP$60,MATCH($B157,Rates!$A$2:$A$60,0),7),Limits!$B$9*Assets!$S157),MIN(Limits!$B$9*Assets!$S157,MAX(0,$F157-SUM($I157:N157)))),IF($E157=1,$F157-$I157,$H157)*INDEX(Rates!$C$2:$AP$60,MATCH($B157,Rates!$A$2:$A$60,0),7)))</f>
      </c>
      <c r="P157" s="2">
        <f>IF($B157="",0,IF($D157=1,IF(8&lt;=$C157,MIN(IF($E157=1,$F157-$I157,$H157)*INDEX(Rates!$C$2:$AP$60,MATCH($B157,Rates!$A$2:$A$60,0),8),Limits!$B$9*Assets!$S157),MIN(Limits!$B$9*Assets!$S157,MAX(0,$F157-SUM($I157:O157)))),IF($E157=1,$F157-$I157,$H157)*INDEX(Rates!$C$2:$AP$60,MATCH($B157,Rates!$A$2:$A$60,0),8)))</f>
      </c>
      <c r="Q157" s="2">
        <f>IF($B157="",0,IF($D157=1,IF(9&lt;=$C157,MIN(IF($E157=1,$F157-$I157,$H157)*INDEX(Rates!$C$2:$AP$60,MATCH($B157,Rates!$A$2:$A$60,0),9),Limits!$B$9*Assets!$S157),MIN(Limits!$B$9*Assets!$S157,MAX(0,$F157-SUM($I157:P157)))),IF($E157=1,$F157-$I157,$H157)*INDEX(Rates!$C$2:$AP$60,MATCH($B157,Rates!$A$2:$A$60,0),9)))</f>
      </c>
      <c r="R157" s="2">
        <f>IF($B157="",0,IF($D157=1,IF(10&lt;=$C157,MIN(IF($E157=1,$F157-$I157,$H157)*INDEX(Rates!$C$2:$AP$60,MATCH($B157,Rates!$A$2:$A$60,0),10),Limits!$B$9*Assets!$S157),MIN(Limits!$B$9*Assets!$S157,MAX(0,$F157-SUM($I157:Q157)))),IF($E157=1,$F157-$I157,$H157)*INDEX(Rates!$C$2:$AP$60,MATCH($B157,Rates!$A$2:$A$60,0),10)))</f>
      </c>
      <c r="S157" s="2">
        <f>IF($B157="",0,IF($D157=1,IF(11&lt;=$C157,MIN(IF($E157=1,$F157-$I157,$H157)*INDEX(Rates!$C$2:$AP$60,MATCH($B157,Rates!$A$2:$A$60,0),11),Limits!$B$9*Assets!$S157),MIN(Limits!$B$9*Assets!$S157,MAX(0,$F157-SUM($I157:R157)))),IF($E157=1,$F157-$I157,$H157)*INDEX(Rates!$C$2:$AP$60,MATCH($B157,Rates!$A$2:$A$60,0),11)))</f>
      </c>
      <c r="T157" s="2">
        <f>IF($B157="",0,IF($D157=1,IF(12&lt;=$C157,MIN(IF($E157=1,$F157-$I157,$H157)*INDEX(Rates!$C$2:$AP$60,MATCH($B157,Rates!$A$2:$A$60,0),12),Limits!$B$9*Assets!$S157),MIN(Limits!$B$9*Assets!$S157,MAX(0,$F157-SUM($I157:S157)))),IF($E157=1,$F157-$I157,$H157)*INDEX(Rates!$C$2:$AP$60,MATCH($B157,Rates!$A$2:$A$60,0),12)))</f>
      </c>
      <c r="U157" s="2">
        <f>IF($B157="",0,IF($D157=1,IF(13&lt;=$C157,MIN(IF($E157=1,$F157-$I157,$H157)*INDEX(Rates!$C$2:$AP$60,MATCH($B157,Rates!$A$2:$A$60,0),13),Limits!$B$9*Assets!$S157),MIN(Limits!$B$9*Assets!$S157,MAX(0,$F157-SUM($I157:T157)))),IF($E157=1,$F157-$I157,$H157)*INDEX(Rates!$C$2:$AP$60,MATCH($B157,Rates!$A$2:$A$60,0),13)))</f>
      </c>
      <c r="V157" s="2">
        <f>IF($B157="",0,IF($D157=1,IF(14&lt;=$C157,MIN(IF($E157=1,$F157-$I157,$H157)*INDEX(Rates!$C$2:$AP$60,MATCH($B157,Rates!$A$2:$A$60,0),14),Limits!$B$9*Assets!$S157),MIN(Limits!$B$9*Assets!$S157,MAX(0,$F157-SUM($I157:U157)))),IF($E157=1,$F157-$I157,$H157)*INDEX(Rates!$C$2:$AP$60,MATCH($B157,Rates!$A$2:$A$60,0),14)))</f>
      </c>
      <c r="W157" s="2">
        <f>IF($B157="",0,IF($D157=1,IF(15&lt;=$C157,MIN(IF($E157=1,$F157-$I157,$H157)*INDEX(Rates!$C$2:$AP$60,MATCH($B157,Rates!$A$2:$A$60,0),15),Limits!$B$9*Assets!$S157),MIN(Limits!$B$9*Assets!$S157,MAX(0,$F157-SUM($I157:V157)))),IF($E157=1,$F157-$I157,$H157)*INDEX(Rates!$C$2:$AP$60,MATCH($B157,Rates!$A$2:$A$60,0),15)))</f>
      </c>
      <c r="X157" s="2">
        <f>IF($B157="",0,IF($D157=1,IF(16&lt;=$C157,MIN(IF($E157=1,$F157-$I157,$H157)*INDEX(Rates!$C$2:$AP$60,MATCH($B157,Rates!$A$2:$A$60,0),16),Limits!$B$9*Assets!$S157),MIN(Limits!$B$9*Assets!$S157,MAX(0,$F157-SUM($I157:W157)))),IF($E157=1,$F157-$I157,$H157)*INDEX(Rates!$C$2:$AP$60,MATCH($B157,Rates!$A$2:$A$60,0),16)))</f>
      </c>
      <c r="Y157" s="2">
        <f>IF($B157="",0,IF($D157=1,IF(17&lt;=$C157,MIN(IF($E157=1,$F157-$I157,$H157)*INDEX(Rates!$C$2:$AP$60,MATCH($B157,Rates!$A$2:$A$60,0),17),Limits!$B$9*Assets!$S157),MIN(Limits!$B$9*Assets!$S157,MAX(0,$F157-SUM($I157:X157)))),IF($E157=1,$F157-$I157,$H157)*INDEX(Rates!$C$2:$AP$60,MATCH($B157,Rates!$A$2:$A$60,0),17)))</f>
      </c>
      <c r="Z157" s="2">
        <f>IF($B157="",0,IF($D157=1,IF(18&lt;=$C157,MIN(IF($E157=1,$F157-$I157,$H157)*INDEX(Rates!$C$2:$AP$60,MATCH($B157,Rates!$A$2:$A$60,0),18),Limits!$B$9*Assets!$S157),MIN(Limits!$B$9*Assets!$S157,MAX(0,$F157-SUM($I157:Y157)))),IF($E157=1,$F157-$I157,$H157)*INDEX(Rates!$C$2:$AP$60,MATCH($B157,Rates!$A$2:$A$60,0),18)))</f>
      </c>
      <c r="AA157" s="2">
        <f>IF($B157="",0,IF($D157=1,IF(19&lt;=$C157,MIN(IF($E157=1,$F157-$I157,$H157)*INDEX(Rates!$C$2:$AP$60,MATCH($B157,Rates!$A$2:$A$60,0),19),Limits!$B$9*Assets!$S157),MIN(Limits!$B$9*Assets!$S157,MAX(0,$F157-SUM($I157:Z157)))),IF($E157=1,$F157-$I157,$H157)*INDEX(Rates!$C$2:$AP$60,MATCH($B157,Rates!$A$2:$A$60,0),19)))</f>
      </c>
      <c r="AB157" s="2">
        <f>IF($B157="",0,IF($D157=1,IF(20&lt;=$C157,MIN(IF($E157=1,$F157-$I157,$H157)*INDEX(Rates!$C$2:$AP$60,MATCH($B157,Rates!$A$2:$A$60,0),20),Limits!$B$9*Assets!$S157),MIN(Limits!$B$9*Assets!$S157,MAX(0,$F157-SUM($I157:AA157)))),IF($E157=1,$F157-$I157,$H157)*INDEX(Rates!$C$2:$AP$60,MATCH($B157,Rates!$A$2:$A$60,0),20)))</f>
      </c>
      <c r="AC157" s="2">
        <f>IF($B157="",0,IF($D157=1,IF(21&lt;=$C157,MIN(IF($E157=1,$F157-$I157,$H157)*INDEX(Rates!$C$2:$AP$60,MATCH($B157,Rates!$A$2:$A$60,0),21),Limits!$B$9*Assets!$S157),MIN(Limits!$B$9*Assets!$S157,MAX(0,$F157-SUM($I157:AB157)))),IF($E157=1,$F157-$I157,$H157)*INDEX(Rates!$C$2:$AP$60,MATCH($B157,Rates!$A$2:$A$60,0),21)))</f>
      </c>
      <c r="AD157" s="2">
        <f>IF($B157="",0,IF($D157=1,IF(22&lt;=$C157,MIN(IF($E157=1,$F157-$I157,$H157)*INDEX(Rates!$C$2:$AP$60,MATCH($B157,Rates!$A$2:$A$60,0),22),Limits!$B$9*Assets!$S157),MIN(Limits!$B$9*Assets!$S157,MAX(0,$F157-SUM($I157:AC157)))),IF($E157=1,$F157-$I157,$H157)*INDEX(Rates!$C$2:$AP$60,MATCH($B157,Rates!$A$2:$A$60,0),22)))</f>
      </c>
      <c r="AE157" s="2">
        <f>IF($B157="",0,IF($D157=1,IF(23&lt;=$C157,MIN(IF($E157=1,$F157-$I157,$H157)*INDEX(Rates!$C$2:$AP$60,MATCH($B157,Rates!$A$2:$A$60,0),23),Limits!$B$9*Assets!$S157),MIN(Limits!$B$9*Assets!$S157,MAX(0,$F157-SUM($I157:AD157)))),IF($E157=1,$F157-$I157,$H157)*INDEX(Rates!$C$2:$AP$60,MATCH($B157,Rates!$A$2:$A$60,0),23)))</f>
      </c>
      <c r="AF157" s="2">
        <f>IF($B157="",0,IF($D157=1,IF(24&lt;=$C157,MIN(IF($E157=1,$F157-$I157,$H157)*INDEX(Rates!$C$2:$AP$60,MATCH($B157,Rates!$A$2:$A$60,0),24),Limits!$B$9*Assets!$S157),MIN(Limits!$B$9*Assets!$S157,MAX(0,$F157-SUM($I157:AE157)))),IF($E157=1,$F157-$I157,$H157)*INDEX(Rates!$C$2:$AP$60,MATCH($B157,Rates!$A$2:$A$60,0),24)))</f>
      </c>
      <c r="AG157" s="2">
        <f>IF($B157="",0,IF($D157=1,IF(25&lt;=$C157,MIN(IF($E157=1,$F157-$I157,$H157)*INDEX(Rates!$C$2:$AP$60,MATCH($B157,Rates!$A$2:$A$60,0),25),Limits!$B$9*Assets!$S157),MIN(Limits!$B$9*Assets!$S157,MAX(0,$F157-SUM($I157:AF157)))),IF($E157=1,$F157-$I157,$H157)*INDEX(Rates!$C$2:$AP$60,MATCH($B157,Rates!$A$2:$A$60,0),25)))</f>
      </c>
      <c r="AH157" s="2">
        <f>IF($B157="",0,IF($D157=1,IF(26&lt;=$C157,MIN(IF($E157=1,$F157-$I157,$H157)*INDEX(Rates!$C$2:$AP$60,MATCH($B157,Rates!$A$2:$A$60,0),26),Limits!$B$9*Assets!$S157),MIN(Limits!$B$9*Assets!$S157,MAX(0,$F157-SUM($I157:AG157)))),IF($E157=1,$F157-$I157,$H157)*INDEX(Rates!$C$2:$AP$60,MATCH($B157,Rates!$A$2:$A$60,0),26)))</f>
      </c>
      <c r="AI157" s="2">
        <f>IF($B157="",0,IF($D157=1,IF(27&lt;=$C157,MIN(IF($E157=1,$F157-$I157,$H157)*INDEX(Rates!$C$2:$AP$60,MATCH($B157,Rates!$A$2:$A$60,0),27),Limits!$B$9*Assets!$S157),MIN(Limits!$B$9*Assets!$S157,MAX(0,$F157-SUM($I157:AH157)))),IF($E157=1,$F157-$I157,$H157)*INDEX(Rates!$C$2:$AP$60,MATCH($B157,Rates!$A$2:$A$60,0),27)))</f>
      </c>
      <c r="AJ157" s="2">
        <f>IF($B157="",0,IF($D157=1,IF(28&lt;=$C157,MIN(IF($E157=1,$F157-$I157,$H157)*INDEX(Rates!$C$2:$AP$60,MATCH($B157,Rates!$A$2:$A$60,0),28),Limits!$B$9*Assets!$S157),MIN(Limits!$B$9*Assets!$S157,MAX(0,$F157-SUM($I157:AI157)))),IF($E157=1,$F157-$I157,$H157)*INDEX(Rates!$C$2:$AP$60,MATCH($B157,Rates!$A$2:$A$60,0),28)))</f>
      </c>
      <c r="AK157" s="2">
        <f>IF($B157="",0,IF($D157=1,IF(29&lt;=$C157,MIN(IF($E157=1,$F157-$I157,$H157)*INDEX(Rates!$C$2:$AP$60,MATCH($B157,Rates!$A$2:$A$60,0),29),Limits!$B$9*Assets!$S157),MIN(Limits!$B$9*Assets!$S157,MAX(0,$F157-SUM($I157:AJ157)))),IF($E157=1,$F157-$I157,$H157)*INDEX(Rates!$C$2:$AP$60,MATCH($B157,Rates!$A$2:$A$60,0),29)))</f>
      </c>
      <c r="AL157" s="2">
        <f>IF($B157="",0,IF($D157=1,IF(30&lt;=$C157,MIN(IF($E157=1,$F157-$I157,$H157)*INDEX(Rates!$C$2:$AP$60,MATCH($B157,Rates!$A$2:$A$60,0),30),Limits!$B$9*Assets!$S157),MIN(Limits!$B$9*Assets!$S157,MAX(0,$F157-SUM($I157:AK157)))),IF($E157=1,$F157-$I157,$H157)*INDEX(Rates!$C$2:$AP$60,MATCH($B157,Rates!$A$2:$A$60,0),30)))</f>
      </c>
      <c r="AM157" s="2">
        <f>IF($B157="",0,IF($D157=1,IF(31&lt;=$C157,MIN(IF($E157=1,$F157-$I157,$H157)*INDEX(Rates!$C$2:$AP$60,MATCH($B157,Rates!$A$2:$A$60,0),31),Limits!$B$9*Assets!$S157),MIN(Limits!$B$9*Assets!$S157,MAX(0,$F157-SUM($I157:AL157)))),IF($E157=1,$F157-$I157,$H157)*INDEX(Rates!$C$2:$AP$60,MATCH($B157,Rates!$A$2:$A$60,0),31)))</f>
      </c>
      <c r="AN157" s="2">
        <f>IF($B157="",0,IF($D157=1,IF(32&lt;=$C157,MIN(IF($E157=1,$F157-$I157,$H157)*INDEX(Rates!$C$2:$AP$60,MATCH($B157,Rates!$A$2:$A$60,0),32),Limits!$B$9*Assets!$S157),MIN(Limits!$B$9*Assets!$S157,MAX(0,$F157-SUM($I157:AM157)))),IF($E157=1,$F157-$I157,$H157)*INDEX(Rates!$C$2:$AP$60,MATCH($B157,Rates!$A$2:$A$60,0),32)))</f>
      </c>
      <c r="AO157" s="2">
        <f>IF($B157="",0,IF($D157=1,IF(33&lt;=$C157,MIN(IF($E157=1,$F157-$I157,$H157)*INDEX(Rates!$C$2:$AP$60,MATCH($B157,Rates!$A$2:$A$60,0),33),Limits!$B$9*Assets!$S157),MIN(Limits!$B$9*Assets!$S157,MAX(0,$F157-SUM($I157:AN157)))),IF($E157=1,$F157-$I157,$H157)*INDEX(Rates!$C$2:$AP$60,MATCH($B157,Rates!$A$2:$A$60,0),33)))</f>
      </c>
      <c r="AP157" s="2">
        <f>IF($B157="",0,IF($D157=1,IF(34&lt;=$C157,MIN(IF($E157=1,$F157-$I157,$H157)*INDEX(Rates!$C$2:$AP$60,MATCH($B157,Rates!$A$2:$A$60,0),34),Limits!$B$9*Assets!$S157),MIN(Limits!$B$9*Assets!$S157,MAX(0,$F157-SUM($I157:AO157)))),IF($E157=1,$F157-$I157,$H157)*INDEX(Rates!$C$2:$AP$60,MATCH($B157,Rates!$A$2:$A$60,0),34)))</f>
      </c>
      <c r="AQ157" s="2">
        <f>IF($B157="",0,IF($D157=1,IF(35&lt;=$C157,MIN(IF($E157=1,$F157-$I157,$H157)*INDEX(Rates!$C$2:$AP$60,MATCH($B157,Rates!$A$2:$A$60,0),35),Limits!$B$9*Assets!$S157),MIN(Limits!$B$9*Assets!$S157,MAX(0,$F157-SUM($I157:AP157)))),IF($E157=1,$F157-$I157,$H157)*INDEX(Rates!$C$2:$AP$60,MATCH($B157,Rates!$A$2:$A$60,0),35)))</f>
      </c>
      <c r="AR157" s="2">
        <f>IF($B157="",0,IF($D157=1,IF(36&lt;=$C157,MIN(IF($E157=1,$F157-$I157,$H157)*INDEX(Rates!$C$2:$AP$60,MATCH($B157,Rates!$A$2:$A$60,0),36),Limits!$B$9*Assets!$S157),MIN(Limits!$B$9*Assets!$S157,MAX(0,$F157-SUM($I157:AQ157)))),IF($E157=1,$F157-$I157,$H157)*INDEX(Rates!$C$2:$AP$60,MATCH($B157,Rates!$A$2:$A$60,0),36)))</f>
      </c>
      <c r="AS157" s="2">
        <f>IF($B157="",0,IF($D157=1,IF(37&lt;=$C157,MIN(IF($E157=1,$F157-$I157,$H157)*INDEX(Rates!$C$2:$AP$60,MATCH($B157,Rates!$A$2:$A$60,0),37),Limits!$B$9*Assets!$S157),MIN(Limits!$B$9*Assets!$S157,MAX(0,$F157-SUM($I157:AR157)))),IF($E157=1,$F157-$I157,$H157)*INDEX(Rates!$C$2:$AP$60,MATCH($B157,Rates!$A$2:$A$60,0),37)))</f>
      </c>
      <c r="AT157" s="2">
        <f>IF($B157="",0,IF($D157=1,IF(38&lt;=$C157,MIN(IF($E157=1,$F157-$I157,$H157)*INDEX(Rates!$C$2:$AP$60,MATCH($B157,Rates!$A$2:$A$60,0),38),Limits!$B$9*Assets!$S157),MIN(Limits!$B$9*Assets!$S157,MAX(0,$F157-SUM($I157:AS157)))),IF($E157=1,$F157-$I157,$H157)*INDEX(Rates!$C$2:$AP$60,MATCH($B157,Rates!$A$2:$A$60,0),38)))</f>
      </c>
      <c r="AU157" s="2">
        <f>IF($B157="",0,IF($D157=1,IF(39&lt;=$C157,MIN(IF($E157=1,$F157-$I157,$H157)*INDEX(Rates!$C$2:$AP$60,MATCH($B157,Rates!$A$2:$A$60,0),39),Limits!$B$9*Assets!$S157),MIN(Limits!$B$9*Assets!$S157,MAX(0,$F157-SUM($I157:AT157)))),IF($E157=1,$F157-$I157,$H157)*INDEX(Rates!$C$2:$AP$60,MATCH($B157,Rates!$A$2:$A$60,0),39)))</f>
      </c>
      <c r="AV157" s="2">
        <f>IF($B157="",0,IF($D157=1,IF(40&lt;=$C157,MIN(IF($E157=1,$F157-$I157,$H157)*INDEX(Rates!$C$2:$AP$60,MATCH($B157,Rates!$A$2:$A$60,0),40),Limits!$B$9*Assets!$S157),MIN(Limits!$B$9*Assets!$S157,MAX(0,$F157-SUM($I157:AU157)))),IF($E157=1,$F157-$I157,$H157)*INDEX(Rates!$C$2:$AP$60,MATCH($B157,Rates!$A$2:$A$60,0),40)))</f>
      </c>
    </row>
    <row r="158" spans="1:48" x14ac:dyDescent="0.25">
      <c r="A158">
        <f>IF(Assets!A158="","",Assets!A158)</f>
      </c>
      <c r="B158">
        <f>Assets!AD158</f>
      </c>
      <c r="C158">
        <f>IF(B158="",0,INDEX(Rates!$B$2:$B$60,MATCH(B158,Rates!$A$2:$A$60,0)))</f>
      </c>
      <c r="D158">
        <f>Assets!X158</f>
      </c>
      <c r="E158">
        <f>IF(AND(D158=1,Assets!J158=1,Assets!K158=0),1,0)</f>
      </c>
      <c r="F158">
        <f>Assets!T158</f>
      </c>
      <c r="G158">
        <f>Assets!AF158+Assets!L158</f>
      </c>
      <c r="H158">
        <f>Assets!M158</f>
      </c>
      <c r="I158" s="2">
        <f>IF($B158="",0,IF($D158=1,IF(1&lt;=$C158,MIN($G158+$H158*INDEX(Rates!$C$2:$AP$60,MATCH($B158,Rates!$A$2:$A$60,0),1),Assets!$Z158),MIN($G158+$H158*INDEX(Rates!$C$2:$AP$60,MATCH($B158,Rates!$A$2:$A$60,0),1),Assets!$Z158)),$G158+$H158*INDEX(Rates!$C$2:$AP$60,MATCH($B158,Rates!$A$2:$A$60,0),1)))</f>
      </c>
      <c r="J158" s="2">
        <f>IF($B158="",0,IF($D158=1,IF(2&lt;=$C158,MIN(IF($E158=1,$F158-$I158,$H158)*INDEX(Rates!$C$2:$AP$60,MATCH($B158,Rates!$A$2:$A$60,0),2),Limits!$B$7*Assets!$S158),MIN(Limits!$B$9*Assets!$S158,MAX(0,$F158-SUM($I158:I158)))),IF($E158=1,$F158-$I158,$H158)*INDEX(Rates!$C$2:$AP$60,MATCH($B158,Rates!$A$2:$A$60,0),2)))</f>
      </c>
      <c r="K158" s="2">
        <f>IF($B158="",0,IF($D158=1,IF(3&lt;=$C158,MIN(IF($E158=1,$F158-$I158,$H158)*INDEX(Rates!$C$2:$AP$60,MATCH($B158,Rates!$A$2:$A$60,0),3),Limits!$B$8*Assets!$S158),MIN(Limits!$B$9*Assets!$S158,MAX(0,$F158-SUM($I158:J158)))),IF($E158=1,$F158-$I158,$H158)*INDEX(Rates!$C$2:$AP$60,MATCH($B158,Rates!$A$2:$A$60,0),3)))</f>
      </c>
      <c r="L158" s="2">
        <f>IF($B158="",0,IF($D158=1,IF(4&lt;=$C158,MIN(IF($E158=1,$F158-$I158,$H158)*INDEX(Rates!$C$2:$AP$60,MATCH($B158,Rates!$A$2:$A$60,0),4),Limits!$B$9*Assets!$S158),MIN(Limits!$B$9*Assets!$S158,MAX(0,$F158-SUM($I158:K158)))),IF($E158=1,$F158-$I158,$H158)*INDEX(Rates!$C$2:$AP$60,MATCH($B158,Rates!$A$2:$A$60,0),4)))</f>
      </c>
      <c r="M158" s="2">
        <f>IF($B158="",0,IF($D158=1,IF(5&lt;=$C158,MIN(IF($E158=1,$F158-$I158,$H158)*INDEX(Rates!$C$2:$AP$60,MATCH($B158,Rates!$A$2:$A$60,0),5),Limits!$B$9*Assets!$S158),MIN(Limits!$B$9*Assets!$S158,MAX(0,$F158-SUM($I158:L158)))),IF($E158=1,$F158-$I158,$H158)*INDEX(Rates!$C$2:$AP$60,MATCH($B158,Rates!$A$2:$A$60,0),5)))</f>
      </c>
      <c r="N158" s="2">
        <f>IF($B158="",0,IF($D158=1,IF(6&lt;=$C158,MIN(IF($E158=1,$F158-$I158,$H158)*INDEX(Rates!$C$2:$AP$60,MATCH($B158,Rates!$A$2:$A$60,0),6),Limits!$B$9*Assets!$S158),MIN(Limits!$B$9*Assets!$S158,MAX(0,$F158-SUM($I158:M158)))),IF($E158=1,$F158-$I158,$H158)*INDEX(Rates!$C$2:$AP$60,MATCH($B158,Rates!$A$2:$A$60,0),6)))</f>
      </c>
      <c r="O158" s="2">
        <f>IF($B158="",0,IF($D158=1,IF(7&lt;=$C158,MIN(IF($E158=1,$F158-$I158,$H158)*INDEX(Rates!$C$2:$AP$60,MATCH($B158,Rates!$A$2:$A$60,0),7),Limits!$B$9*Assets!$S158),MIN(Limits!$B$9*Assets!$S158,MAX(0,$F158-SUM($I158:N158)))),IF($E158=1,$F158-$I158,$H158)*INDEX(Rates!$C$2:$AP$60,MATCH($B158,Rates!$A$2:$A$60,0),7)))</f>
      </c>
      <c r="P158" s="2">
        <f>IF($B158="",0,IF($D158=1,IF(8&lt;=$C158,MIN(IF($E158=1,$F158-$I158,$H158)*INDEX(Rates!$C$2:$AP$60,MATCH($B158,Rates!$A$2:$A$60,0),8),Limits!$B$9*Assets!$S158),MIN(Limits!$B$9*Assets!$S158,MAX(0,$F158-SUM($I158:O158)))),IF($E158=1,$F158-$I158,$H158)*INDEX(Rates!$C$2:$AP$60,MATCH($B158,Rates!$A$2:$A$60,0),8)))</f>
      </c>
      <c r="Q158" s="2">
        <f>IF($B158="",0,IF($D158=1,IF(9&lt;=$C158,MIN(IF($E158=1,$F158-$I158,$H158)*INDEX(Rates!$C$2:$AP$60,MATCH($B158,Rates!$A$2:$A$60,0),9),Limits!$B$9*Assets!$S158),MIN(Limits!$B$9*Assets!$S158,MAX(0,$F158-SUM($I158:P158)))),IF($E158=1,$F158-$I158,$H158)*INDEX(Rates!$C$2:$AP$60,MATCH($B158,Rates!$A$2:$A$60,0),9)))</f>
      </c>
      <c r="R158" s="2">
        <f>IF($B158="",0,IF($D158=1,IF(10&lt;=$C158,MIN(IF($E158=1,$F158-$I158,$H158)*INDEX(Rates!$C$2:$AP$60,MATCH($B158,Rates!$A$2:$A$60,0),10),Limits!$B$9*Assets!$S158),MIN(Limits!$B$9*Assets!$S158,MAX(0,$F158-SUM($I158:Q158)))),IF($E158=1,$F158-$I158,$H158)*INDEX(Rates!$C$2:$AP$60,MATCH($B158,Rates!$A$2:$A$60,0),10)))</f>
      </c>
      <c r="S158" s="2">
        <f>IF($B158="",0,IF($D158=1,IF(11&lt;=$C158,MIN(IF($E158=1,$F158-$I158,$H158)*INDEX(Rates!$C$2:$AP$60,MATCH($B158,Rates!$A$2:$A$60,0),11),Limits!$B$9*Assets!$S158),MIN(Limits!$B$9*Assets!$S158,MAX(0,$F158-SUM($I158:R158)))),IF($E158=1,$F158-$I158,$H158)*INDEX(Rates!$C$2:$AP$60,MATCH($B158,Rates!$A$2:$A$60,0),11)))</f>
      </c>
      <c r="T158" s="2">
        <f>IF($B158="",0,IF($D158=1,IF(12&lt;=$C158,MIN(IF($E158=1,$F158-$I158,$H158)*INDEX(Rates!$C$2:$AP$60,MATCH($B158,Rates!$A$2:$A$60,0),12),Limits!$B$9*Assets!$S158),MIN(Limits!$B$9*Assets!$S158,MAX(0,$F158-SUM($I158:S158)))),IF($E158=1,$F158-$I158,$H158)*INDEX(Rates!$C$2:$AP$60,MATCH($B158,Rates!$A$2:$A$60,0),12)))</f>
      </c>
      <c r="U158" s="2">
        <f>IF($B158="",0,IF($D158=1,IF(13&lt;=$C158,MIN(IF($E158=1,$F158-$I158,$H158)*INDEX(Rates!$C$2:$AP$60,MATCH($B158,Rates!$A$2:$A$60,0),13),Limits!$B$9*Assets!$S158),MIN(Limits!$B$9*Assets!$S158,MAX(0,$F158-SUM($I158:T158)))),IF($E158=1,$F158-$I158,$H158)*INDEX(Rates!$C$2:$AP$60,MATCH($B158,Rates!$A$2:$A$60,0),13)))</f>
      </c>
      <c r="V158" s="2">
        <f>IF($B158="",0,IF($D158=1,IF(14&lt;=$C158,MIN(IF($E158=1,$F158-$I158,$H158)*INDEX(Rates!$C$2:$AP$60,MATCH($B158,Rates!$A$2:$A$60,0),14),Limits!$B$9*Assets!$S158),MIN(Limits!$B$9*Assets!$S158,MAX(0,$F158-SUM($I158:U158)))),IF($E158=1,$F158-$I158,$H158)*INDEX(Rates!$C$2:$AP$60,MATCH($B158,Rates!$A$2:$A$60,0),14)))</f>
      </c>
      <c r="W158" s="2">
        <f>IF($B158="",0,IF($D158=1,IF(15&lt;=$C158,MIN(IF($E158=1,$F158-$I158,$H158)*INDEX(Rates!$C$2:$AP$60,MATCH($B158,Rates!$A$2:$A$60,0),15),Limits!$B$9*Assets!$S158),MIN(Limits!$B$9*Assets!$S158,MAX(0,$F158-SUM($I158:V158)))),IF($E158=1,$F158-$I158,$H158)*INDEX(Rates!$C$2:$AP$60,MATCH($B158,Rates!$A$2:$A$60,0),15)))</f>
      </c>
      <c r="X158" s="2">
        <f>IF($B158="",0,IF($D158=1,IF(16&lt;=$C158,MIN(IF($E158=1,$F158-$I158,$H158)*INDEX(Rates!$C$2:$AP$60,MATCH($B158,Rates!$A$2:$A$60,0),16),Limits!$B$9*Assets!$S158),MIN(Limits!$B$9*Assets!$S158,MAX(0,$F158-SUM($I158:W158)))),IF($E158=1,$F158-$I158,$H158)*INDEX(Rates!$C$2:$AP$60,MATCH($B158,Rates!$A$2:$A$60,0),16)))</f>
      </c>
      <c r="Y158" s="2">
        <f>IF($B158="",0,IF($D158=1,IF(17&lt;=$C158,MIN(IF($E158=1,$F158-$I158,$H158)*INDEX(Rates!$C$2:$AP$60,MATCH($B158,Rates!$A$2:$A$60,0),17),Limits!$B$9*Assets!$S158),MIN(Limits!$B$9*Assets!$S158,MAX(0,$F158-SUM($I158:X158)))),IF($E158=1,$F158-$I158,$H158)*INDEX(Rates!$C$2:$AP$60,MATCH($B158,Rates!$A$2:$A$60,0),17)))</f>
      </c>
      <c r="Z158" s="2">
        <f>IF($B158="",0,IF($D158=1,IF(18&lt;=$C158,MIN(IF($E158=1,$F158-$I158,$H158)*INDEX(Rates!$C$2:$AP$60,MATCH($B158,Rates!$A$2:$A$60,0),18),Limits!$B$9*Assets!$S158),MIN(Limits!$B$9*Assets!$S158,MAX(0,$F158-SUM($I158:Y158)))),IF($E158=1,$F158-$I158,$H158)*INDEX(Rates!$C$2:$AP$60,MATCH($B158,Rates!$A$2:$A$60,0),18)))</f>
      </c>
      <c r="AA158" s="2">
        <f>IF($B158="",0,IF($D158=1,IF(19&lt;=$C158,MIN(IF($E158=1,$F158-$I158,$H158)*INDEX(Rates!$C$2:$AP$60,MATCH($B158,Rates!$A$2:$A$60,0),19),Limits!$B$9*Assets!$S158),MIN(Limits!$B$9*Assets!$S158,MAX(0,$F158-SUM($I158:Z158)))),IF($E158=1,$F158-$I158,$H158)*INDEX(Rates!$C$2:$AP$60,MATCH($B158,Rates!$A$2:$A$60,0),19)))</f>
      </c>
      <c r="AB158" s="2">
        <f>IF($B158="",0,IF($D158=1,IF(20&lt;=$C158,MIN(IF($E158=1,$F158-$I158,$H158)*INDEX(Rates!$C$2:$AP$60,MATCH($B158,Rates!$A$2:$A$60,0),20),Limits!$B$9*Assets!$S158),MIN(Limits!$B$9*Assets!$S158,MAX(0,$F158-SUM($I158:AA158)))),IF($E158=1,$F158-$I158,$H158)*INDEX(Rates!$C$2:$AP$60,MATCH($B158,Rates!$A$2:$A$60,0),20)))</f>
      </c>
      <c r="AC158" s="2">
        <f>IF($B158="",0,IF($D158=1,IF(21&lt;=$C158,MIN(IF($E158=1,$F158-$I158,$H158)*INDEX(Rates!$C$2:$AP$60,MATCH($B158,Rates!$A$2:$A$60,0),21),Limits!$B$9*Assets!$S158),MIN(Limits!$B$9*Assets!$S158,MAX(0,$F158-SUM($I158:AB158)))),IF($E158=1,$F158-$I158,$H158)*INDEX(Rates!$C$2:$AP$60,MATCH($B158,Rates!$A$2:$A$60,0),21)))</f>
      </c>
      <c r="AD158" s="2">
        <f>IF($B158="",0,IF($D158=1,IF(22&lt;=$C158,MIN(IF($E158=1,$F158-$I158,$H158)*INDEX(Rates!$C$2:$AP$60,MATCH($B158,Rates!$A$2:$A$60,0),22),Limits!$B$9*Assets!$S158),MIN(Limits!$B$9*Assets!$S158,MAX(0,$F158-SUM($I158:AC158)))),IF($E158=1,$F158-$I158,$H158)*INDEX(Rates!$C$2:$AP$60,MATCH($B158,Rates!$A$2:$A$60,0),22)))</f>
      </c>
      <c r="AE158" s="2">
        <f>IF($B158="",0,IF($D158=1,IF(23&lt;=$C158,MIN(IF($E158=1,$F158-$I158,$H158)*INDEX(Rates!$C$2:$AP$60,MATCH($B158,Rates!$A$2:$A$60,0),23),Limits!$B$9*Assets!$S158),MIN(Limits!$B$9*Assets!$S158,MAX(0,$F158-SUM($I158:AD158)))),IF($E158=1,$F158-$I158,$H158)*INDEX(Rates!$C$2:$AP$60,MATCH($B158,Rates!$A$2:$A$60,0),23)))</f>
      </c>
      <c r="AF158" s="2">
        <f>IF($B158="",0,IF($D158=1,IF(24&lt;=$C158,MIN(IF($E158=1,$F158-$I158,$H158)*INDEX(Rates!$C$2:$AP$60,MATCH($B158,Rates!$A$2:$A$60,0),24),Limits!$B$9*Assets!$S158),MIN(Limits!$B$9*Assets!$S158,MAX(0,$F158-SUM($I158:AE158)))),IF($E158=1,$F158-$I158,$H158)*INDEX(Rates!$C$2:$AP$60,MATCH($B158,Rates!$A$2:$A$60,0),24)))</f>
      </c>
      <c r="AG158" s="2">
        <f>IF($B158="",0,IF($D158=1,IF(25&lt;=$C158,MIN(IF($E158=1,$F158-$I158,$H158)*INDEX(Rates!$C$2:$AP$60,MATCH($B158,Rates!$A$2:$A$60,0),25),Limits!$B$9*Assets!$S158),MIN(Limits!$B$9*Assets!$S158,MAX(0,$F158-SUM($I158:AF158)))),IF($E158=1,$F158-$I158,$H158)*INDEX(Rates!$C$2:$AP$60,MATCH($B158,Rates!$A$2:$A$60,0),25)))</f>
      </c>
      <c r="AH158" s="2">
        <f>IF($B158="",0,IF($D158=1,IF(26&lt;=$C158,MIN(IF($E158=1,$F158-$I158,$H158)*INDEX(Rates!$C$2:$AP$60,MATCH($B158,Rates!$A$2:$A$60,0),26),Limits!$B$9*Assets!$S158),MIN(Limits!$B$9*Assets!$S158,MAX(0,$F158-SUM($I158:AG158)))),IF($E158=1,$F158-$I158,$H158)*INDEX(Rates!$C$2:$AP$60,MATCH($B158,Rates!$A$2:$A$60,0),26)))</f>
      </c>
      <c r="AI158" s="2">
        <f>IF($B158="",0,IF($D158=1,IF(27&lt;=$C158,MIN(IF($E158=1,$F158-$I158,$H158)*INDEX(Rates!$C$2:$AP$60,MATCH($B158,Rates!$A$2:$A$60,0),27),Limits!$B$9*Assets!$S158),MIN(Limits!$B$9*Assets!$S158,MAX(0,$F158-SUM($I158:AH158)))),IF($E158=1,$F158-$I158,$H158)*INDEX(Rates!$C$2:$AP$60,MATCH($B158,Rates!$A$2:$A$60,0),27)))</f>
      </c>
      <c r="AJ158" s="2">
        <f>IF($B158="",0,IF($D158=1,IF(28&lt;=$C158,MIN(IF($E158=1,$F158-$I158,$H158)*INDEX(Rates!$C$2:$AP$60,MATCH($B158,Rates!$A$2:$A$60,0),28),Limits!$B$9*Assets!$S158),MIN(Limits!$B$9*Assets!$S158,MAX(0,$F158-SUM($I158:AI158)))),IF($E158=1,$F158-$I158,$H158)*INDEX(Rates!$C$2:$AP$60,MATCH($B158,Rates!$A$2:$A$60,0),28)))</f>
      </c>
      <c r="AK158" s="2">
        <f>IF($B158="",0,IF($D158=1,IF(29&lt;=$C158,MIN(IF($E158=1,$F158-$I158,$H158)*INDEX(Rates!$C$2:$AP$60,MATCH($B158,Rates!$A$2:$A$60,0),29),Limits!$B$9*Assets!$S158),MIN(Limits!$B$9*Assets!$S158,MAX(0,$F158-SUM($I158:AJ158)))),IF($E158=1,$F158-$I158,$H158)*INDEX(Rates!$C$2:$AP$60,MATCH($B158,Rates!$A$2:$A$60,0),29)))</f>
      </c>
      <c r="AL158" s="2">
        <f>IF($B158="",0,IF($D158=1,IF(30&lt;=$C158,MIN(IF($E158=1,$F158-$I158,$H158)*INDEX(Rates!$C$2:$AP$60,MATCH($B158,Rates!$A$2:$A$60,0),30),Limits!$B$9*Assets!$S158),MIN(Limits!$B$9*Assets!$S158,MAX(0,$F158-SUM($I158:AK158)))),IF($E158=1,$F158-$I158,$H158)*INDEX(Rates!$C$2:$AP$60,MATCH($B158,Rates!$A$2:$A$60,0),30)))</f>
      </c>
      <c r="AM158" s="2">
        <f>IF($B158="",0,IF($D158=1,IF(31&lt;=$C158,MIN(IF($E158=1,$F158-$I158,$H158)*INDEX(Rates!$C$2:$AP$60,MATCH($B158,Rates!$A$2:$A$60,0),31),Limits!$B$9*Assets!$S158),MIN(Limits!$B$9*Assets!$S158,MAX(0,$F158-SUM($I158:AL158)))),IF($E158=1,$F158-$I158,$H158)*INDEX(Rates!$C$2:$AP$60,MATCH($B158,Rates!$A$2:$A$60,0),31)))</f>
      </c>
      <c r="AN158" s="2">
        <f>IF($B158="",0,IF($D158=1,IF(32&lt;=$C158,MIN(IF($E158=1,$F158-$I158,$H158)*INDEX(Rates!$C$2:$AP$60,MATCH($B158,Rates!$A$2:$A$60,0),32),Limits!$B$9*Assets!$S158),MIN(Limits!$B$9*Assets!$S158,MAX(0,$F158-SUM($I158:AM158)))),IF($E158=1,$F158-$I158,$H158)*INDEX(Rates!$C$2:$AP$60,MATCH($B158,Rates!$A$2:$A$60,0),32)))</f>
      </c>
      <c r="AO158" s="2">
        <f>IF($B158="",0,IF($D158=1,IF(33&lt;=$C158,MIN(IF($E158=1,$F158-$I158,$H158)*INDEX(Rates!$C$2:$AP$60,MATCH($B158,Rates!$A$2:$A$60,0),33),Limits!$B$9*Assets!$S158),MIN(Limits!$B$9*Assets!$S158,MAX(0,$F158-SUM($I158:AN158)))),IF($E158=1,$F158-$I158,$H158)*INDEX(Rates!$C$2:$AP$60,MATCH($B158,Rates!$A$2:$A$60,0),33)))</f>
      </c>
      <c r="AP158" s="2">
        <f>IF($B158="",0,IF($D158=1,IF(34&lt;=$C158,MIN(IF($E158=1,$F158-$I158,$H158)*INDEX(Rates!$C$2:$AP$60,MATCH($B158,Rates!$A$2:$A$60,0),34),Limits!$B$9*Assets!$S158),MIN(Limits!$B$9*Assets!$S158,MAX(0,$F158-SUM($I158:AO158)))),IF($E158=1,$F158-$I158,$H158)*INDEX(Rates!$C$2:$AP$60,MATCH($B158,Rates!$A$2:$A$60,0),34)))</f>
      </c>
      <c r="AQ158" s="2">
        <f>IF($B158="",0,IF($D158=1,IF(35&lt;=$C158,MIN(IF($E158=1,$F158-$I158,$H158)*INDEX(Rates!$C$2:$AP$60,MATCH($B158,Rates!$A$2:$A$60,0),35),Limits!$B$9*Assets!$S158),MIN(Limits!$B$9*Assets!$S158,MAX(0,$F158-SUM($I158:AP158)))),IF($E158=1,$F158-$I158,$H158)*INDEX(Rates!$C$2:$AP$60,MATCH($B158,Rates!$A$2:$A$60,0),35)))</f>
      </c>
      <c r="AR158" s="2">
        <f>IF($B158="",0,IF($D158=1,IF(36&lt;=$C158,MIN(IF($E158=1,$F158-$I158,$H158)*INDEX(Rates!$C$2:$AP$60,MATCH($B158,Rates!$A$2:$A$60,0),36),Limits!$B$9*Assets!$S158),MIN(Limits!$B$9*Assets!$S158,MAX(0,$F158-SUM($I158:AQ158)))),IF($E158=1,$F158-$I158,$H158)*INDEX(Rates!$C$2:$AP$60,MATCH($B158,Rates!$A$2:$A$60,0),36)))</f>
      </c>
      <c r="AS158" s="2">
        <f>IF($B158="",0,IF($D158=1,IF(37&lt;=$C158,MIN(IF($E158=1,$F158-$I158,$H158)*INDEX(Rates!$C$2:$AP$60,MATCH($B158,Rates!$A$2:$A$60,0),37),Limits!$B$9*Assets!$S158),MIN(Limits!$B$9*Assets!$S158,MAX(0,$F158-SUM($I158:AR158)))),IF($E158=1,$F158-$I158,$H158)*INDEX(Rates!$C$2:$AP$60,MATCH($B158,Rates!$A$2:$A$60,0),37)))</f>
      </c>
      <c r="AT158" s="2">
        <f>IF($B158="",0,IF($D158=1,IF(38&lt;=$C158,MIN(IF($E158=1,$F158-$I158,$H158)*INDEX(Rates!$C$2:$AP$60,MATCH($B158,Rates!$A$2:$A$60,0),38),Limits!$B$9*Assets!$S158),MIN(Limits!$B$9*Assets!$S158,MAX(0,$F158-SUM($I158:AS158)))),IF($E158=1,$F158-$I158,$H158)*INDEX(Rates!$C$2:$AP$60,MATCH($B158,Rates!$A$2:$A$60,0),38)))</f>
      </c>
      <c r="AU158" s="2">
        <f>IF($B158="",0,IF($D158=1,IF(39&lt;=$C158,MIN(IF($E158=1,$F158-$I158,$H158)*INDEX(Rates!$C$2:$AP$60,MATCH($B158,Rates!$A$2:$A$60,0),39),Limits!$B$9*Assets!$S158),MIN(Limits!$B$9*Assets!$S158,MAX(0,$F158-SUM($I158:AT158)))),IF($E158=1,$F158-$I158,$H158)*INDEX(Rates!$C$2:$AP$60,MATCH($B158,Rates!$A$2:$A$60,0),39)))</f>
      </c>
      <c r="AV158" s="2">
        <f>IF($B158="",0,IF($D158=1,IF(40&lt;=$C158,MIN(IF($E158=1,$F158-$I158,$H158)*INDEX(Rates!$C$2:$AP$60,MATCH($B158,Rates!$A$2:$A$60,0),40),Limits!$B$9*Assets!$S158),MIN(Limits!$B$9*Assets!$S158,MAX(0,$F158-SUM($I158:AU158)))),IF($E158=1,$F158-$I158,$H158)*INDEX(Rates!$C$2:$AP$60,MATCH($B158,Rates!$A$2:$A$60,0),40)))</f>
      </c>
    </row>
    <row r="159" spans="1:48" x14ac:dyDescent="0.25">
      <c r="A159">
        <f>IF(Assets!A159="","",Assets!A159)</f>
      </c>
      <c r="B159">
        <f>Assets!AD159</f>
      </c>
      <c r="C159">
        <f>IF(B159="",0,INDEX(Rates!$B$2:$B$60,MATCH(B159,Rates!$A$2:$A$60,0)))</f>
      </c>
      <c r="D159">
        <f>Assets!X159</f>
      </c>
      <c r="E159">
        <f>IF(AND(D159=1,Assets!J159=1,Assets!K159=0),1,0)</f>
      </c>
      <c r="F159">
        <f>Assets!T159</f>
      </c>
      <c r="G159">
        <f>Assets!AF159+Assets!L159</f>
      </c>
      <c r="H159">
        <f>Assets!M159</f>
      </c>
      <c r="I159" s="2">
        <f>IF($B159="",0,IF($D159=1,IF(1&lt;=$C159,MIN($G159+$H159*INDEX(Rates!$C$2:$AP$60,MATCH($B159,Rates!$A$2:$A$60,0),1),Assets!$Z159),MIN($G159+$H159*INDEX(Rates!$C$2:$AP$60,MATCH($B159,Rates!$A$2:$A$60,0),1),Assets!$Z159)),$G159+$H159*INDEX(Rates!$C$2:$AP$60,MATCH($B159,Rates!$A$2:$A$60,0),1)))</f>
      </c>
      <c r="J159" s="2">
        <f>IF($B159="",0,IF($D159=1,IF(2&lt;=$C159,MIN(IF($E159=1,$F159-$I159,$H159)*INDEX(Rates!$C$2:$AP$60,MATCH($B159,Rates!$A$2:$A$60,0),2),Limits!$B$7*Assets!$S159),MIN(Limits!$B$9*Assets!$S159,MAX(0,$F159-SUM($I159:I159)))),IF($E159=1,$F159-$I159,$H159)*INDEX(Rates!$C$2:$AP$60,MATCH($B159,Rates!$A$2:$A$60,0),2)))</f>
      </c>
      <c r="K159" s="2">
        <f>IF($B159="",0,IF($D159=1,IF(3&lt;=$C159,MIN(IF($E159=1,$F159-$I159,$H159)*INDEX(Rates!$C$2:$AP$60,MATCH($B159,Rates!$A$2:$A$60,0),3),Limits!$B$8*Assets!$S159),MIN(Limits!$B$9*Assets!$S159,MAX(0,$F159-SUM($I159:J159)))),IF($E159=1,$F159-$I159,$H159)*INDEX(Rates!$C$2:$AP$60,MATCH($B159,Rates!$A$2:$A$60,0),3)))</f>
      </c>
      <c r="L159" s="2">
        <f>IF($B159="",0,IF($D159=1,IF(4&lt;=$C159,MIN(IF($E159=1,$F159-$I159,$H159)*INDEX(Rates!$C$2:$AP$60,MATCH($B159,Rates!$A$2:$A$60,0),4),Limits!$B$9*Assets!$S159),MIN(Limits!$B$9*Assets!$S159,MAX(0,$F159-SUM($I159:K159)))),IF($E159=1,$F159-$I159,$H159)*INDEX(Rates!$C$2:$AP$60,MATCH($B159,Rates!$A$2:$A$60,0),4)))</f>
      </c>
      <c r="M159" s="2">
        <f>IF($B159="",0,IF($D159=1,IF(5&lt;=$C159,MIN(IF($E159=1,$F159-$I159,$H159)*INDEX(Rates!$C$2:$AP$60,MATCH($B159,Rates!$A$2:$A$60,0),5),Limits!$B$9*Assets!$S159),MIN(Limits!$B$9*Assets!$S159,MAX(0,$F159-SUM($I159:L159)))),IF($E159=1,$F159-$I159,$H159)*INDEX(Rates!$C$2:$AP$60,MATCH($B159,Rates!$A$2:$A$60,0),5)))</f>
      </c>
      <c r="N159" s="2">
        <f>IF($B159="",0,IF($D159=1,IF(6&lt;=$C159,MIN(IF($E159=1,$F159-$I159,$H159)*INDEX(Rates!$C$2:$AP$60,MATCH($B159,Rates!$A$2:$A$60,0),6),Limits!$B$9*Assets!$S159),MIN(Limits!$B$9*Assets!$S159,MAX(0,$F159-SUM($I159:M159)))),IF($E159=1,$F159-$I159,$H159)*INDEX(Rates!$C$2:$AP$60,MATCH($B159,Rates!$A$2:$A$60,0),6)))</f>
      </c>
      <c r="O159" s="2">
        <f>IF($B159="",0,IF($D159=1,IF(7&lt;=$C159,MIN(IF($E159=1,$F159-$I159,$H159)*INDEX(Rates!$C$2:$AP$60,MATCH($B159,Rates!$A$2:$A$60,0),7),Limits!$B$9*Assets!$S159),MIN(Limits!$B$9*Assets!$S159,MAX(0,$F159-SUM($I159:N159)))),IF($E159=1,$F159-$I159,$H159)*INDEX(Rates!$C$2:$AP$60,MATCH($B159,Rates!$A$2:$A$60,0),7)))</f>
      </c>
      <c r="P159" s="2">
        <f>IF($B159="",0,IF($D159=1,IF(8&lt;=$C159,MIN(IF($E159=1,$F159-$I159,$H159)*INDEX(Rates!$C$2:$AP$60,MATCH($B159,Rates!$A$2:$A$60,0),8),Limits!$B$9*Assets!$S159),MIN(Limits!$B$9*Assets!$S159,MAX(0,$F159-SUM($I159:O159)))),IF($E159=1,$F159-$I159,$H159)*INDEX(Rates!$C$2:$AP$60,MATCH($B159,Rates!$A$2:$A$60,0),8)))</f>
      </c>
      <c r="Q159" s="2">
        <f>IF($B159="",0,IF($D159=1,IF(9&lt;=$C159,MIN(IF($E159=1,$F159-$I159,$H159)*INDEX(Rates!$C$2:$AP$60,MATCH($B159,Rates!$A$2:$A$60,0),9),Limits!$B$9*Assets!$S159),MIN(Limits!$B$9*Assets!$S159,MAX(0,$F159-SUM($I159:P159)))),IF($E159=1,$F159-$I159,$H159)*INDEX(Rates!$C$2:$AP$60,MATCH($B159,Rates!$A$2:$A$60,0),9)))</f>
      </c>
      <c r="R159" s="2">
        <f>IF($B159="",0,IF($D159=1,IF(10&lt;=$C159,MIN(IF($E159=1,$F159-$I159,$H159)*INDEX(Rates!$C$2:$AP$60,MATCH($B159,Rates!$A$2:$A$60,0),10),Limits!$B$9*Assets!$S159),MIN(Limits!$B$9*Assets!$S159,MAX(0,$F159-SUM($I159:Q159)))),IF($E159=1,$F159-$I159,$H159)*INDEX(Rates!$C$2:$AP$60,MATCH($B159,Rates!$A$2:$A$60,0),10)))</f>
      </c>
      <c r="S159" s="2">
        <f>IF($B159="",0,IF($D159=1,IF(11&lt;=$C159,MIN(IF($E159=1,$F159-$I159,$H159)*INDEX(Rates!$C$2:$AP$60,MATCH($B159,Rates!$A$2:$A$60,0),11),Limits!$B$9*Assets!$S159),MIN(Limits!$B$9*Assets!$S159,MAX(0,$F159-SUM($I159:R159)))),IF($E159=1,$F159-$I159,$H159)*INDEX(Rates!$C$2:$AP$60,MATCH($B159,Rates!$A$2:$A$60,0),11)))</f>
      </c>
      <c r="T159" s="2">
        <f>IF($B159="",0,IF($D159=1,IF(12&lt;=$C159,MIN(IF($E159=1,$F159-$I159,$H159)*INDEX(Rates!$C$2:$AP$60,MATCH($B159,Rates!$A$2:$A$60,0),12),Limits!$B$9*Assets!$S159),MIN(Limits!$B$9*Assets!$S159,MAX(0,$F159-SUM($I159:S159)))),IF($E159=1,$F159-$I159,$H159)*INDEX(Rates!$C$2:$AP$60,MATCH($B159,Rates!$A$2:$A$60,0),12)))</f>
      </c>
      <c r="U159" s="2">
        <f>IF($B159="",0,IF($D159=1,IF(13&lt;=$C159,MIN(IF($E159=1,$F159-$I159,$H159)*INDEX(Rates!$C$2:$AP$60,MATCH($B159,Rates!$A$2:$A$60,0),13),Limits!$B$9*Assets!$S159),MIN(Limits!$B$9*Assets!$S159,MAX(0,$F159-SUM($I159:T159)))),IF($E159=1,$F159-$I159,$H159)*INDEX(Rates!$C$2:$AP$60,MATCH($B159,Rates!$A$2:$A$60,0),13)))</f>
      </c>
      <c r="V159" s="2">
        <f>IF($B159="",0,IF($D159=1,IF(14&lt;=$C159,MIN(IF($E159=1,$F159-$I159,$H159)*INDEX(Rates!$C$2:$AP$60,MATCH($B159,Rates!$A$2:$A$60,0),14),Limits!$B$9*Assets!$S159),MIN(Limits!$B$9*Assets!$S159,MAX(0,$F159-SUM($I159:U159)))),IF($E159=1,$F159-$I159,$H159)*INDEX(Rates!$C$2:$AP$60,MATCH($B159,Rates!$A$2:$A$60,0),14)))</f>
      </c>
      <c r="W159" s="2">
        <f>IF($B159="",0,IF($D159=1,IF(15&lt;=$C159,MIN(IF($E159=1,$F159-$I159,$H159)*INDEX(Rates!$C$2:$AP$60,MATCH($B159,Rates!$A$2:$A$60,0),15),Limits!$B$9*Assets!$S159),MIN(Limits!$B$9*Assets!$S159,MAX(0,$F159-SUM($I159:V159)))),IF($E159=1,$F159-$I159,$H159)*INDEX(Rates!$C$2:$AP$60,MATCH($B159,Rates!$A$2:$A$60,0),15)))</f>
      </c>
      <c r="X159" s="2">
        <f>IF($B159="",0,IF($D159=1,IF(16&lt;=$C159,MIN(IF($E159=1,$F159-$I159,$H159)*INDEX(Rates!$C$2:$AP$60,MATCH($B159,Rates!$A$2:$A$60,0),16),Limits!$B$9*Assets!$S159),MIN(Limits!$B$9*Assets!$S159,MAX(0,$F159-SUM($I159:W159)))),IF($E159=1,$F159-$I159,$H159)*INDEX(Rates!$C$2:$AP$60,MATCH($B159,Rates!$A$2:$A$60,0),16)))</f>
      </c>
      <c r="Y159" s="2">
        <f>IF($B159="",0,IF($D159=1,IF(17&lt;=$C159,MIN(IF($E159=1,$F159-$I159,$H159)*INDEX(Rates!$C$2:$AP$60,MATCH($B159,Rates!$A$2:$A$60,0),17),Limits!$B$9*Assets!$S159),MIN(Limits!$B$9*Assets!$S159,MAX(0,$F159-SUM($I159:X159)))),IF($E159=1,$F159-$I159,$H159)*INDEX(Rates!$C$2:$AP$60,MATCH($B159,Rates!$A$2:$A$60,0),17)))</f>
      </c>
      <c r="Z159" s="2">
        <f>IF($B159="",0,IF($D159=1,IF(18&lt;=$C159,MIN(IF($E159=1,$F159-$I159,$H159)*INDEX(Rates!$C$2:$AP$60,MATCH($B159,Rates!$A$2:$A$60,0),18),Limits!$B$9*Assets!$S159),MIN(Limits!$B$9*Assets!$S159,MAX(0,$F159-SUM($I159:Y159)))),IF($E159=1,$F159-$I159,$H159)*INDEX(Rates!$C$2:$AP$60,MATCH($B159,Rates!$A$2:$A$60,0),18)))</f>
      </c>
      <c r="AA159" s="2">
        <f>IF($B159="",0,IF($D159=1,IF(19&lt;=$C159,MIN(IF($E159=1,$F159-$I159,$H159)*INDEX(Rates!$C$2:$AP$60,MATCH($B159,Rates!$A$2:$A$60,0),19),Limits!$B$9*Assets!$S159),MIN(Limits!$B$9*Assets!$S159,MAX(0,$F159-SUM($I159:Z159)))),IF($E159=1,$F159-$I159,$H159)*INDEX(Rates!$C$2:$AP$60,MATCH($B159,Rates!$A$2:$A$60,0),19)))</f>
      </c>
      <c r="AB159" s="2">
        <f>IF($B159="",0,IF($D159=1,IF(20&lt;=$C159,MIN(IF($E159=1,$F159-$I159,$H159)*INDEX(Rates!$C$2:$AP$60,MATCH($B159,Rates!$A$2:$A$60,0),20),Limits!$B$9*Assets!$S159),MIN(Limits!$B$9*Assets!$S159,MAX(0,$F159-SUM($I159:AA159)))),IF($E159=1,$F159-$I159,$H159)*INDEX(Rates!$C$2:$AP$60,MATCH($B159,Rates!$A$2:$A$60,0),20)))</f>
      </c>
      <c r="AC159" s="2">
        <f>IF($B159="",0,IF($D159=1,IF(21&lt;=$C159,MIN(IF($E159=1,$F159-$I159,$H159)*INDEX(Rates!$C$2:$AP$60,MATCH($B159,Rates!$A$2:$A$60,0),21),Limits!$B$9*Assets!$S159),MIN(Limits!$B$9*Assets!$S159,MAX(0,$F159-SUM($I159:AB159)))),IF($E159=1,$F159-$I159,$H159)*INDEX(Rates!$C$2:$AP$60,MATCH($B159,Rates!$A$2:$A$60,0),21)))</f>
      </c>
      <c r="AD159" s="2">
        <f>IF($B159="",0,IF($D159=1,IF(22&lt;=$C159,MIN(IF($E159=1,$F159-$I159,$H159)*INDEX(Rates!$C$2:$AP$60,MATCH($B159,Rates!$A$2:$A$60,0),22),Limits!$B$9*Assets!$S159),MIN(Limits!$B$9*Assets!$S159,MAX(0,$F159-SUM($I159:AC159)))),IF($E159=1,$F159-$I159,$H159)*INDEX(Rates!$C$2:$AP$60,MATCH($B159,Rates!$A$2:$A$60,0),22)))</f>
      </c>
      <c r="AE159" s="2">
        <f>IF($B159="",0,IF($D159=1,IF(23&lt;=$C159,MIN(IF($E159=1,$F159-$I159,$H159)*INDEX(Rates!$C$2:$AP$60,MATCH($B159,Rates!$A$2:$A$60,0),23),Limits!$B$9*Assets!$S159),MIN(Limits!$B$9*Assets!$S159,MAX(0,$F159-SUM($I159:AD159)))),IF($E159=1,$F159-$I159,$H159)*INDEX(Rates!$C$2:$AP$60,MATCH($B159,Rates!$A$2:$A$60,0),23)))</f>
      </c>
      <c r="AF159" s="2">
        <f>IF($B159="",0,IF($D159=1,IF(24&lt;=$C159,MIN(IF($E159=1,$F159-$I159,$H159)*INDEX(Rates!$C$2:$AP$60,MATCH($B159,Rates!$A$2:$A$60,0),24),Limits!$B$9*Assets!$S159),MIN(Limits!$B$9*Assets!$S159,MAX(0,$F159-SUM($I159:AE159)))),IF($E159=1,$F159-$I159,$H159)*INDEX(Rates!$C$2:$AP$60,MATCH($B159,Rates!$A$2:$A$60,0),24)))</f>
      </c>
      <c r="AG159" s="2">
        <f>IF($B159="",0,IF($D159=1,IF(25&lt;=$C159,MIN(IF($E159=1,$F159-$I159,$H159)*INDEX(Rates!$C$2:$AP$60,MATCH($B159,Rates!$A$2:$A$60,0),25),Limits!$B$9*Assets!$S159),MIN(Limits!$B$9*Assets!$S159,MAX(0,$F159-SUM($I159:AF159)))),IF($E159=1,$F159-$I159,$H159)*INDEX(Rates!$C$2:$AP$60,MATCH($B159,Rates!$A$2:$A$60,0),25)))</f>
      </c>
      <c r="AH159" s="2">
        <f>IF($B159="",0,IF($D159=1,IF(26&lt;=$C159,MIN(IF($E159=1,$F159-$I159,$H159)*INDEX(Rates!$C$2:$AP$60,MATCH($B159,Rates!$A$2:$A$60,0),26),Limits!$B$9*Assets!$S159),MIN(Limits!$B$9*Assets!$S159,MAX(0,$F159-SUM($I159:AG159)))),IF($E159=1,$F159-$I159,$H159)*INDEX(Rates!$C$2:$AP$60,MATCH($B159,Rates!$A$2:$A$60,0),26)))</f>
      </c>
      <c r="AI159" s="2">
        <f>IF($B159="",0,IF($D159=1,IF(27&lt;=$C159,MIN(IF($E159=1,$F159-$I159,$H159)*INDEX(Rates!$C$2:$AP$60,MATCH($B159,Rates!$A$2:$A$60,0),27),Limits!$B$9*Assets!$S159),MIN(Limits!$B$9*Assets!$S159,MAX(0,$F159-SUM($I159:AH159)))),IF($E159=1,$F159-$I159,$H159)*INDEX(Rates!$C$2:$AP$60,MATCH($B159,Rates!$A$2:$A$60,0),27)))</f>
      </c>
      <c r="AJ159" s="2">
        <f>IF($B159="",0,IF($D159=1,IF(28&lt;=$C159,MIN(IF($E159=1,$F159-$I159,$H159)*INDEX(Rates!$C$2:$AP$60,MATCH($B159,Rates!$A$2:$A$60,0),28),Limits!$B$9*Assets!$S159),MIN(Limits!$B$9*Assets!$S159,MAX(0,$F159-SUM($I159:AI159)))),IF($E159=1,$F159-$I159,$H159)*INDEX(Rates!$C$2:$AP$60,MATCH($B159,Rates!$A$2:$A$60,0),28)))</f>
      </c>
      <c r="AK159" s="2">
        <f>IF($B159="",0,IF($D159=1,IF(29&lt;=$C159,MIN(IF($E159=1,$F159-$I159,$H159)*INDEX(Rates!$C$2:$AP$60,MATCH($B159,Rates!$A$2:$A$60,0),29),Limits!$B$9*Assets!$S159),MIN(Limits!$B$9*Assets!$S159,MAX(0,$F159-SUM($I159:AJ159)))),IF($E159=1,$F159-$I159,$H159)*INDEX(Rates!$C$2:$AP$60,MATCH($B159,Rates!$A$2:$A$60,0),29)))</f>
      </c>
      <c r="AL159" s="2">
        <f>IF($B159="",0,IF($D159=1,IF(30&lt;=$C159,MIN(IF($E159=1,$F159-$I159,$H159)*INDEX(Rates!$C$2:$AP$60,MATCH($B159,Rates!$A$2:$A$60,0),30),Limits!$B$9*Assets!$S159),MIN(Limits!$B$9*Assets!$S159,MAX(0,$F159-SUM($I159:AK159)))),IF($E159=1,$F159-$I159,$H159)*INDEX(Rates!$C$2:$AP$60,MATCH($B159,Rates!$A$2:$A$60,0),30)))</f>
      </c>
      <c r="AM159" s="2">
        <f>IF($B159="",0,IF($D159=1,IF(31&lt;=$C159,MIN(IF($E159=1,$F159-$I159,$H159)*INDEX(Rates!$C$2:$AP$60,MATCH($B159,Rates!$A$2:$A$60,0),31),Limits!$B$9*Assets!$S159),MIN(Limits!$B$9*Assets!$S159,MAX(0,$F159-SUM($I159:AL159)))),IF($E159=1,$F159-$I159,$H159)*INDEX(Rates!$C$2:$AP$60,MATCH($B159,Rates!$A$2:$A$60,0),31)))</f>
      </c>
      <c r="AN159" s="2">
        <f>IF($B159="",0,IF($D159=1,IF(32&lt;=$C159,MIN(IF($E159=1,$F159-$I159,$H159)*INDEX(Rates!$C$2:$AP$60,MATCH($B159,Rates!$A$2:$A$60,0),32),Limits!$B$9*Assets!$S159),MIN(Limits!$B$9*Assets!$S159,MAX(0,$F159-SUM($I159:AM159)))),IF($E159=1,$F159-$I159,$H159)*INDEX(Rates!$C$2:$AP$60,MATCH($B159,Rates!$A$2:$A$60,0),32)))</f>
      </c>
      <c r="AO159" s="2">
        <f>IF($B159="",0,IF($D159=1,IF(33&lt;=$C159,MIN(IF($E159=1,$F159-$I159,$H159)*INDEX(Rates!$C$2:$AP$60,MATCH($B159,Rates!$A$2:$A$60,0),33),Limits!$B$9*Assets!$S159),MIN(Limits!$B$9*Assets!$S159,MAX(0,$F159-SUM($I159:AN159)))),IF($E159=1,$F159-$I159,$H159)*INDEX(Rates!$C$2:$AP$60,MATCH($B159,Rates!$A$2:$A$60,0),33)))</f>
      </c>
      <c r="AP159" s="2">
        <f>IF($B159="",0,IF($D159=1,IF(34&lt;=$C159,MIN(IF($E159=1,$F159-$I159,$H159)*INDEX(Rates!$C$2:$AP$60,MATCH($B159,Rates!$A$2:$A$60,0),34),Limits!$B$9*Assets!$S159),MIN(Limits!$B$9*Assets!$S159,MAX(0,$F159-SUM($I159:AO159)))),IF($E159=1,$F159-$I159,$H159)*INDEX(Rates!$C$2:$AP$60,MATCH($B159,Rates!$A$2:$A$60,0),34)))</f>
      </c>
      <c r="AQ159" s="2">
        <f>IF($B159="",0,IF($D159=1,IF(35&lt;=$C159,MIN(IF($E159=1,$F159-$I159,$H159)*INDEX(Rates!$C$2:$AP$60,MATCH($B159,Rates!$A$2:$A$60,0),35),Limits!$B$9*Assets!$S159),MIN(Limits!$B$9*Assets!$S159,MAX(0,$F159-SUM($I159:AP159)))),IF($E159=1,$F159-$I159,$H159)*INDEX(Rates!$C$2:$AP$60,MATCH($B159,Rates!$A$2:$A$60,0),35)))</f>
      </c>
      <c r="AR159" s="2">
        <f>IF($B159="",0,IF($D159=1,IF(36&lt;=$C159,MIN(IF($E159=1,$F159-$I159,$H159)*INDEX(Rates!$C$2:$AP$60,MATCH($B159,Rates!$A$2:$A$60,0),36),Limits!$B$9*Assets!$S159),MIN(Limits!$B$9*Assets!$S159,MAX(0,$F159-SUM($I159:AQ159)))),IF($E159=1,$F159-$I159,$H159)*INDEX(Rates!$C$2:$AP$60,MATCH($B159,Rates!$A$2:$A$60,0),36)))</f>
      </c>
      <c r="AS159" s="2">
        <f>IF($B159="",0,IF($D159=1,IF(37&lt;=$C159,MIN(IF($E159=1,$F159-$I159,$H159)*INDEX(Rates!$C$2:$AP$60,MATCH($B159,Rates!$A$2:$A$60,0),37),Limits!$B$9*Assets!$S159),MIN(Limits!$B$9*Assets!$S159,MAX(0,$F159-SUM($I159:AR159)))),IF($E159=1,$F159-$I159,$H159)*INDEX(Rates!$C$2:$AP$60,MATCH($B159,Rates!$A$2:$A$60,0),37)))</f>
      </c>
      <c r="AT159" s="2">
        <f>IF($B159="",0,IF($D159=1,IF(38&lt;=$C159,MIN(IF($E159=1,$F159-$I159,$H159)*INDEX(Rates!$C$2:$AP$60,MATCH($B159,Rates!$A$2:$A$60,0),38),Limits!$B$9*Assets!$S159),MIN(Limits!$B$9*Assets!$S159,MAX(0,$F159-SUM($I159:AS159)))),IF($E159=1,$F159-$I159,$H159)*INDEX(Rates!$C$2:$AP$60,MATCH($B159,Rates!$A$2:$A$60,0),38)))</f>
      </c>
      <c r="AU159" s="2">
        <f>IF($B159="",0,IF($D159=1,IF(39&lt;=$C159,MIN(IF($E159=1,$F159-$I159,$H159)*INDEX(Rates!$C$2:$AP$60,MATCH($B159,Rates!$A$2:$A$60,0),39),Limits!$B$9*Assets!$S159),MIN(Limits!$B$9*Assets!$S159,MAX(0,$F159-SUM($I159:AT159)))),IF($E159=1,$F159-$I159,$H159)*INDEX(Rates!$C$2:$AP$60,MATCH($B159,Rates!$A$2:$A$60,0),39)))</f>
      </c>
      <c r="AV159" s="2">
        <f>IF($B159="",0,IF($D159=1,IF(40&lt;=$C159,MIN(IF($E159=1,$F159-$I159,$H159)*INDEX(Rates!$C$2:$AP$60,MATCH($B159,Rates!$A$2:$A$60,0),40),Limits!$B$9*Assets!$S159),MIN(Limits!$B$9*Assets!$S159,MAX(0,$F159-SUM($I159:AU159)))),IF($E159=1,$F159-$I159,$H159)*INDEX(Rates!$C$2:$AP$60,MATCH($B159,Rates!$A$2:$A$60,0),40)))</f>
      </c>
    </row>
    <row r="160" spans="1:48" x14ac:dyDescent="0.25">
      <c r="A160">
        <f>IF(Assets!A160="","",Assets!A160)</f>
      </c>
      <c r="B160">
        <f>Assets!AD160</f>
      </c>
      <c r="C160">
        <f>IF(B160="",0,INDEX(Rates!$B$2:$B$60,MATCH(B160,Rates!$A$2:$A$60,0)))</f>
      </c>
      <c r="D160">
        <f>Assets!X160</f>
      </c>
      <c r="E160">
        <f>IF(AND(D160=1,Assets!J160=1,Assets!K160=0),1,0)</f>
      </c>
      <c r="F160">
        <f>Assets!T160</f>
      </c>
      <c r="G160">
        <f>Assets!AF160+Assets!L160</f>
      </c>
      <c r="H160">
        <f>Assets!M160</f>
      </c>
      <c r="I160" s="2">
        <f>IF($B160="",0,IF($D160=1,IF(1&lt;=$C160,MIN($G160+$H160*INDEX(Rates!$C$2:$AP$60,MATCH($B160,Rates!$A$2:$A$60,0),1),Assets!$Z160),MIN($G160+$H160*INDEX(Rates!$C$2:$AP$60,MATCH($B160,Rates!$A$2:$A$60,0),1),Assets!$Z160)),$G160+$H160*INDEX(Rates!$C$2:$AP$60,MATCH($B160,Rates!$A$2:$A$60,0),1)))</f>
      </c>
      <c r="J160" s="2">
        <f>IF($B160="",0,IF($D160=1,IF(2&lt;=$C160,MIN(IF($E160=1,$F160-$I160,$H160)*INDEX(Rates!$C$2:$AP$60,MATCH($B160,Rates!$A$2:$A$60,0),2),Limits!$B$7*Assets!$S160),MIN(Limits!$B$9*Assets!$S160,MAX(0,$F160-SUM($I160:I160)))),IF($E160=1,$F160-$I160,$H160)*INDEX(Rates!$C$2:$AP$60,MATCH($B160,Rates!$A$2:$A$60,0),2)))</f>
      </c>
      <c r="K160" s="2">
        <f>IF($B160="",0,IF($D160=1,IF(3&lt;=$C160,MIN(IF($E160=1,$F160-$I160,$H160)*INDEX(Rates!$C$2:$AP$60,MATCH($B160,Rates!$A$2:$A$60,0),3),Limits!$B$8*Assets!$S160),MIN(Limits!$B$9*Assets!$S160,MAX(0,$F160-SUM($I160:J160)))),IF($E160=1,$F160-$I160,$H160)*INDEX(Rates!$C$2:$AP$60,MATCH($B160,Rates!$A$2:$A$60,0),3)))</f>
      </c>
      <c r="L160" s="2">
        <f>IF($B160="",0,IF($D160=1,IF(4&lt;=$C160,MIN(IF($E160=1,$F160-$I160,$H160)*INDEX(Rates!$C$2:$AP$60,MATCH($B160,Rates!$A$2:$A$60,0),4),Limits!$B$9*Assets!$S160),MIN(Limits!$B$9*Assets!$S160,MAX(0,$F160-SUM($I160:K160)))),IF($E160=1,$F160-$I160,$H160)*INDEX(Rates!$C$2:$AP$60,MATCH($B160,Rates!$A$2:$A$60,0),4)))</f>
      </c>
      <c r="M160" s="2">
        <f>IF($B160="",0,IF($D160=1,IF(5&lt;=$C160,MIN(IF($E160=1,$F160-$I160,$H160)*INDEX(Rates!$C$2:$AP$60,MATCH($B160,Rates!$A$2:$A$60,0),5),Limits!$B$9*Assets!$S160),MIN(Limits!$B$9*Assets!$S160,MAX(0,$F160-SUM($I160:L160)))),IF($E160=1,$F160-$I160,$H160)*INDEX(Rates!$C$2:$AP$60,MATCH($B160,Rates!$A$2:$A$60,0),5)))</f>
      </c>
      <c r="N160" s="2">
        <f>IF($B160="",0,IF($D160=1,IF(6&lt;=$C160,MIN(IF($E160=1,$F160-$I160,$H160)*INDEX(Rates!$C$2:$AP$60,MATCH($B160,Rates!$A$2:$A$60,0),6),Limits!$B$9*Assets!$S160),MIN(Limits!$B$9*Assets!$S160,MAX(0,$F160-SUM($I160:M160)))),IF($E160=1,$F160-$I160,$H160)*INDEX(Rates!$C$2:$AP$60,MATCH($B160,Rates!$A$2:$A$60,0),6)))</f>
      </c>
      <c r="O160" s="2">
        <f>IF($B160="",0,IF($D160=1,IF(7&lt;=$C160,MIN(IF($E160=1,$F160-$I160,$H160)*INDEX(Rates!$C$2:$AP$60,MATCH($B160,Rates!$A$2:$A$60,0),7),Limits!$B$9*Assets!$S160),MIN(Limits!$B$9*Assets!$S160,MAX(0,$F160-SUM($I160:N160)))),IF($E160=1,$F160-$I160,$H160)*INDEX(Rates!$C$2:$AP$60,MATCH($B160,Rates!$A$2:$A$60,0),7)))</f>
      </c>
      <c r="P160" s="2">
        <f>IF($B160="",0,IF($D160=1,IF(8&lt;=$C160,MIN(IF($E160=1,$F160-$I160,$H160)*INDEX(Rates!$C$2:$AP$60,MATCH($B160,Rates!$A$2:$A$60,0),8),Limits!$B$9*Assets!$S160),MIN(Limits!$B$9*Assets!$S160,MAX(0,$F160-SUM($I160:O160)))),IF($E160=1,$F160-$I160,$H160)*INDEX(Rates!$C$2:$AP$60,MATCH($B160,Rates!$A$2:$A$60,0),8)))</f>
      </c>
      <c r="Q160" s="2">
        <f>IF($B160="",0,IF($D160=1,IF(9&lt;=$C160,MIN(IF($E160=1,$F160-$I160,$H160)*INDEX(Rates!$C$2:$AP$60,MATCH($B160,Rates!$A$2:$A$60,0),9),Limits!$B$9*Assets!$S160),MIN(Limits!$B$9*Assets!$S160,MAX(0,$F160-SUM($I160:P160)))),IF($E160=1,$F160-$I160,$H160)*INDEX(Rates!$C$2:$AP$60,MATCH($B160,Rates!$A$2:$A$60,0),9)))</f>
      </c>
      <c r="R160" s="2">
        <f>IF($B160="",0,IF($D160=1,IF(10&lt;=$C160,MIN(IF($E160=1,$F160-$I160,$H160)*INDEX(Rates!$C$2:$AP$60,MATCH($B160,Rates!$A$2:$A$60,0),10),Limits!$B$9*Assets!$S160),MIN(Limits!$B$9*Assets!$S160,MAX(0,$F160-SUM($I160:Q160)))),IF($E160=1,$F160-$I160,$H160)*INDEX(Rates!$C$2:$AP$60,MATCH($B160,Rates!$A$2:$A$60,0),10)))</f>
      </c>
      <c r="S160" s="2">
        <f>IF($B160="",0,IF($D160=1,IF(11&lt;=$C160,MIN(IF($E160=1,$F160-$I160,$H160)*INDEX(Rates!$C$2:$AP$60,MATCH($B160,Rates!$A$2:$A$60,0),11),Limits!$B$9*Assets!$S160),MIN(Limits!$B$9*Assets!$S160,MAX(0,$F160-SUM($I160:R160)))),IF($E160=1,$F160-$I160,$H160)*INDEX(Rates!$C$2:$AP$60,MATCH($B160,Rates!$A$2:$A$60,0),11)))</f>
      </c>
      <c r="T160" s="2">
        <f>IF($B160="",0,IF($D160=1,IF(12&lt;=$C160,MIN(IF($E160=1,$F160-$I160,$H160)*INDEX(Rates!$C$2:$AP$60,MATCH($B160,Rates!$A$2:$A$60,0),12),Limits!$B$9*Assets!$S160),MIN(Limits!$B$9*Assets!$S160,MAX(0,$F160-SUM($I160:S160)))),IF($E160=1,$F160-$I160,$H160)*INDEX(Rates!$C$2:$AP$60,MATCH($B160,Rates!$A$2:$A$60,0),12)))</f>
      </c>
      <c r="U160" s="2">
        <f>IF($B160="",0,IF($D160=1,IF(13&lt;=$C160,MIN(IF($E160=1,$F160-$I160,$H160)*INDEX(Rates!$C$2:$AP$60,MATCH($B160,Rates!$A$2:$A$60,0),13),Limits!$B$9*Assets!$S160),MIN(Limits!$B$9*Assets!$S160,MAX(0,$F160-SUM($I160:T160)))),IF($E160=1,$F160-$I160,$H160)*INDEX(Rates!$C$2:$AP$60,MATCH($B160,Rates!$A$2:$A$60,0),13)))</f>
      </c>
      <c r="V160" s="2">
        <f>IF($B160="",0,IF($D160=1,IF(14&lt;=$C160,MIN(IF($E160=1,$F160-$I160,$H160)*INDEX(Rates!$C$2:$AP$60,MATCH($B160,Rates!$A$2:$A$60,0),14),Limits!$B$9*Assets!$S160),MIN(Limits!$B$9*Assets!$S160,MAX(0,$F160-SUM($I160:U160)))),IF($E160=1,$F160-$I160,$H160)*INDEX(Rates!$C$2:$AP$60,MATCH($B160,Rates!$A$2:$A$60,0),14)))</f>
      </c>
      <c r="W160" s="2">
        <f>IF($B160="",0,IF($D160=1,IF(15&lt;=$C160,MIN(IF($E160=1,$F160-$I160,$H160)*INDEX(Rates!$C$2:$AP$60,MATCH($B160,Rates!$A$2:$A$60,0),15),Limits!$B$9*Assets!$S160),MIN(Limits!$B$9*Assets!$S160,MAX(0,$F160-SUM($I160:V160)))),IF($E160=1,$F160-$I160,$H160)*INDEX(Rates!$C$2:$AP$60,MATCH($B160,Rates!$A$2:$A$60,0),15)))</f>
      </c>
      <c r="X160" s="2">
        <f>IF($B160="",0,IF($D160=1,IF(16&lt;=$C160,MIN(IF($E160=1,$F160-$I160,$H160)*INDEX(Rates!$C$2:$AP$60,MATCH($B160,Rates!$A$2:$A$60,0),16),Limits!$B$9*Assets!$S160),MIN(Limits!$B$9*Assets!$S160,MAX(0,$F160-SUM($I160:W160)))),IF($E160=1,$F160-$I160,$H160)*INDEX(Rates!$C$2:$AP$60,MATCH($B160,Rates!$A$2:$A$60,0),16)))</f>
      </c>
      <c r="Y160" s="2">
        <f>IF($B160="",0,IF($D160=1,IF(17&lt;=$C160,MIN(IF($E160=1,$F160-$I160,$H160)*INDEX(Rates!$C$2:$AP$60,MATCH($B160,Rates!$A$2:$A$60,0),17),Limits!$B$9*Assets!$S160),MIN(Limits!$B$9*Assets!$S160,MAX(0,$F160-SUM($I160:X160)))),IF($E160=1,$F160-$I160,$H160)*INDEX(Rates!$C$2:$AP$60,MATCH($B160,Rates!$A$2:$A$60,0),17)))</f>
      </c>
      <c r="Z160" s="2">
        <f>IF($B160="",0,IF($D160=1,IF(18&lt;=$C160,MIN(IF($E160=1,$F160-$I160,$H160)*INDEX(Rates!$C$2:$AP$60,MATCH($B160,Rates!$A$2:$A$60,0),18),Limits!$B$9*Assets!$S160),MIN(Limits!$B$9*Assets!$S160,MAX(0,$F160-SUM($I160:Y160)))),IF($E160=1,$F160-$I160,$H160)*INDEX(Rates!$C$2:$AP$60,MATCH($B160,Rates!$A$2:$A$60,0),18)))</f>
      </c>
      <c r="AA160" s="2">
        <f>IF($B160="",0,IF($D160=1,IF(19&lt;=$C160,MIN(IF($E160=1,$F160-$I160,$H160)*INDEX(Rates!$C$2:$AP$60,MATCH($B160,Rates!$A$2:$A$60,0),19),Limits!$B$9*Assets!$S160),MIN(Limits!$B$9*Assets!$S160,MAX(0,$F160-SUM($I160:Z160)))),IF($E160=1,$F160-$I160,$H160)*INDEX(Rates!$C$2:$AP$60,MATCH($B160,Rates!$A$2:$A$60,0),19)))</f>
      </c>
      <c r="AB160" s="2">
        <f>IF($B160="",0,IF($D160=1,IF(20&lt;=$C160,MIN(IF($E160=1,$F160-$I160,$H160)*INDEX(Rates!$C$2:$AP$60,MATCH($B160,Rates!$A$2:$A$60,0),20),Limits!$B$9*Assets!$S160),MIN(Limits!$B$9*Assets!$S160,MAX(0,$F160-SUM($I160:AA160)))),IF($E160=1,$F160-$I160,$H160)*INDEX(Rates!$C$2:$AP$60,MATCH($B160,Rates!$A$2:$A$60,0),20)))</f>
      </c>
      <c r="AC160" s="2">
        <f>IF($B160="",0,IF($D160=1,IF(21&lt;=$C160,MIN(IF($E160=1,$F160-$I160,$H160)*INDEX(Rates!$C$2:$AP$60,MATCH($B160,Rates!$A$2:$A$60,0),21),Limits!$B$9*Assets!$S160),MIN(Limits!$B$9*Assets!$S160,MAX(0,$F160-SUM($I160:AB160)))),IF($E160=1,$F160-$I160,$H160)*INDEX(Rates!$C$2:$AP$60,MATCH($B160,Rates!$A$2:$A$60,0),21)))</f>
      </c>
      <c r="AD160" s="2">
        <f>IF($B160="",0,IF($D160=1,IF(22&lt;=$C160,MIN(IF($E160=1,$F160-$I160,$H160)*INDEX(Rates!$C$2:$AP$60,MATCH($B160,Rates!$A$2:$A$60,0),22),Limits!$B$9*Assets!$S160),MIN(Limits!$B$9*Assets!$S160,MAX(0,$F160-SUM($I160:AC160)))),IF($E160=1,$F160-$I160,$H160)*INDEX(Rates!$C$2:$AP$60,MATCH($B160,Rates!$A$2:$A$60,0),22)))</f>
      </c>
      <c r="AE160" s="2">
        <f>IF($B160="",0,IF($D160=1,IF(23&lt;=$C160,MIN(IF($E160=1,$F160-$I160,$H160)*INDEX(Rates!$C$2:$AP$60,MATCH($B160,Rates!$A$2:$A$60,0),23),Limits!$B$9*Assets!$S160),MIN(Limits!$B$9*Assets!$S160,MAX(0,$F160-SUM($I160:AD160)))),IF($E160=1,$F160-$I160,$H160)*INDEX(Rates!$C$2:$AP$60,MATCH($B160,Rates!$A$2:$A$60,0),23)))</f>
      </c>
      <c r="AF160" s="2">
        <f>IF($B160="",0,IF($D160=1,IF(24&lt;=$C160,MIN(IF($E160=1,$F160-$I160,$H160)*INDEX(Rates!$C$2:$AP$60,MATCH($B160,Rates!$A$2:$A$60,0),24),Limits!$B$9*Assets!$S160),MIN(Limits!$B$9*Assets!$S160,MAX(0,$F160-SUM($I160:AE160)))),IF($E160=1,$F160-$I160,$H160)*INDEX(Rates!$C$2:$AP$60,MATCH($B160,Rates!$A$2:$A$60,0),24)))</f>
      </c>
      <c r="AG160" s="2">
        <f>IF($B160="",0,IF($D160=1,IF(25&lt;=$C160,MIN(IF($E160=1,$F160-$I160,$H160)*INDEX(Rates!$C$2:$AP$60,MATCH($B160,Rates!$A$2:$A$60,0),25),Limits!$B$9*Assets!$S160),MIN(Limits!$B$9*Assets!$S160,MAX(0,$F160-SUM($I160:AF160)))),IF($E160=1,$F160-$I160,$H160)*INDEX(Rates!$C$2:$AP$60,MATCH($B160,Rates!$A$2:$A$60,0),25)))</f>
      </c>
      <c r="AH160" s="2">
        <f>IF($B160="",0,IF($D160=1,IF(26&lt;=$C160,MIN(IF($E160=1,$F160-$I160,$H160)*INDEX(Rates!$C$2:$AP$60,MATCH($B160,Rates!$A$2:$A$60,0),26),Limits!$B$9*Assets!$S160),MIN(Limits!$B$9*Assets!$S160,MAX(0,$F160-SUM($I160:AG160)))),IF($E160=1,$F160-$I160,$H160)*INDEX(Rates!$C$2:$AP$60,MATCH($B160,Rates!$A$2:$A$60,0),26)))</f>
      </c>
      <c r="AI160" s="2">
        <f>IF($B160="",0,IF($D160=1,IF(27&lt;=$C160,MIN(IF($E160=1,$F160-$I160,$H160)*INDEX(Rates!$C$2:$AP$60,MATCH($B160,Rates!$A$2:$A$60,0),27),Limits!$B$9*Assets!$S160),MIN(Limits!$B$9*Assets!$S160,MAX(0,$F160-SUM($I160:AH160)))),IF($E160=1,$F160-$I160,$H160)*INDEX(Rates!$C$2:$AP$60,MATCH($B160,Rates!$A$2:$A$60,0),27)))</f>
      </c>
      <c r="AJ160" s="2">
        <f>IF($B160="",0,IF($D160=1,IF(28&lt;=$C160,MIN(IF($E160=1,$F160-$I160,$H160)*INDEX(Rates!$C$2:$AP$60,MATCH($B160,Rates!$A$2:$A$60,0),28),Limits!$B$9*Assets!$S160),MIN(Limits!$B$9*Assets!$S160,MAX(0,$F160-SUM($I160:AI160)))),IF($E160=1,$F160-$I160,$H160)*INDEX(Rates!$C$2:$AP$60,MATCH($B160,Rates!$A$2:$A$60,0),28)))</f>
      </c>
      <c r="AK160" s="2">
        <f>IF($B160="",0,IF($D160=1,IF(29&lt;=$C160,MIN(IF($E160=1,$F160-$I160,$H160)*INDEX(Rates!$C$2:$AP$60,MATCH($B160,Rates!$A$2:$A$60,0),29),Limits!$B$9*Assets!$S160),MIN(Limits!$B$9*Assets!$S160,MAX(0,$F160-SUM($I160:AJ160)))),IF($E160=1,$F160-$I160,$H160)*INDEX(Rates!$C$2:$AP$60,MATCH($B160,Rates!$A$2:$A$60,0),29)))</f>
      </c>
      <c r="AL160" s="2">
        <f>IF($B160="",0,IF($D160=1,IF(30&lt;=$C160,MIN(IF($E160=1,$F160-$I160,$H160)*INDEX(Rates!$C$2:$AP$60,MATCH($B160,Rates!$A$2:$A$60,0),30),Limits!$B$9*Assets!$S160),MIN(Limits!$B$9*Assets!$S160,MAX(0,$F160-SUM($I160:AK160)))),IF($E160=1,$F160-$I160,$H160)*INDEX(Rates!$C$2:$AP$60,MATCH($B160,Rates!$A$2:$A$60,0),30)))</f>
      </c>
      <c r="AM160" s="2">
        <f>IF($B160="",0,IF($D160=1,IF(31&lt;=$C160,MIN(IF($E160=1,$F160-$I160,$H160)*INDEX(Rates!$C$2:$AP$60,MATCH($B160,Rates!$A$2:$A$60,0),31),Limits!$B$9*Assets!$S160),MIN(Limits!$B$9*Assets!$S160,MAX(0,$F160-SUM($I160:AL160)))),IF($E160=1,$F160-$I160,$H160)*INDEX(Rates!$C$2:$AP$60,MATCH($B160,Rates!$A$2:$A$60,0),31)))</f>
      </c>
      <c r="AN160" s="2">
        <f>IF($B160="",0,IF($D160=1,IF(32&lt;=$C160,MIN(IF($E160=1,$F160-$I160,$H160)*INDEX(Rates!$C$2:$AP$60,MATCH($B160,Rates!$A$2:$A$60,0),32),Limits!$B$9*Assets!$S160),MIN(Limits!$B$9*Assets!$S160,MAX(0,$F160-SUM($I160:AM160)))),IF($E160=1,$F160-$I160,$H160)*INDEX(Rates!$C$2:$AP$60,MATCH($B160,Rates!$A$2:$A$60,0),32)))</f>
      </c>
      <c r="AO160" s="2">
        <f>IF($B160="",0,IF($D160=1,IF(33&lt;=$C160,MIN(IF($E160=1,$F160-$I160,$H160)*INDEX(Rates!$C$2:$AP$60,MATCH($B160,Rates!$A$2:$A$60,0),33),Limits!$B$9*Assets!$S160),MIN(Limits!$B$9*Assets!$S160,MAX(0,$F160-SUM($I160:AN160)))),IF($E160=1,$F160-$I160,$H160)*INDEX(Rates!$C$2:$AP$60,MATCH($B160,Rates!$A$2:$A$60,0),33)))</f>
      </c>
      <c r="AP160" s="2">
        <f>IF($B160="",0,IF($D160=1,IF(34&lt;=$C160,MIN(IF($E160=1,$F160-$I160,$H160)*INDEX(Rates!$C$2:$AP$60,MATCH($B160,Rates!$A$2:$A$60,0),34),Limits!$B$9*Assets!$S160),MIN(Limits!$B$9*Assets!$S160,MAX(0,$F160-SUM($I160:AO160)))),IF($E160=1,$F160-$I160,$H160)*INDEX(Rates!$C$2:$AP$60,MATCH($B160,Rates!$A$2:$A$60,0),34)))</f>
      </c>
      <c r="AQ160" s="2">
        <f>IF($B160="",0,IF($D160=1,IF(35&lt;=$C160,MIN(IF($E160=1,$F160-$I160,$H160)*INDEX(Rates!$C$2:$AP$60,MATCH($B160,Rates!$A$2:$A$60,0),35),Limits!$B$9*Assets!$S160),MIN(Limits!$B$9*Assets!$S160,MAX(0,$F160-SUM($I160:AP160)))),IF($E160=1,$F160-$I160,$H160)*INDEX(Rates!$C$2:$AP$60,MATCH($B160,Rates!$A$2:$A$60,0),35)))</f>
      </c>
      <c r="AR160" s="2">
        <f>IF($B160="",0,IF($D160=1,IF(36&lt;=$C160,MIN(IF($E160=1,$F160-$I160,$H160)*INDEX(Rates!$C$2:$AP$60,MATCH($B160,Rates!$A$2:$A$60,0),36),Limits!$B$9*Assets!$S160),MIN(Limits!$B$9*Assets!$S160,MAX(0,$F160-SUM($I160:AQ160)))),IF($E160=1,$F160-$I160,$H160)*INDEX(Rates!$C$2:$AP$60,MATCH($B160,Rates!$A$2:$A$60,0),36)))</f>
      </c>
      <c r="AS160" s="2">
        <f>IF($B160="",0,IF($D160=1,IF(37&lt;=$C160,MIN(IF($E160=1,$F160-$I160,$H160)*INDEX(Rates!$C$2:$AP$60,MATCH($B160,Rates!$A$2:$A$60,0),37),Limits!$B$9*Assets!$S160),MIN(Limits!$B$9*Assets!$S160,MAX(0,$F160-SUM($I160:AR160)))),IF($E160=1,$F160-$I160,$H160)*INDEX(Rates!$C$2:$AP$60,MATCH($B160,Rates!$A$2:$A$60,0),37)))</f>
      </c>
      <c r="AT160" s="2">
        <f>IF($B160="",0,IF($D160=1,IF(38&lt;=$C160,MIN(IF($E160=1,$F160-$I160,$H160)*INDEX(Rates!$C$2:$AP$60,MATCH($B160,Rates!$A$2:$A$60,0),38),Limits!$B$9*Assets!$S160),MIN(Limits!$B$9*Assets!$S160,MAX(0,$F160-SUM($I160:AS160)))),IF($E160=1,$F160-$I160,$H160)*INDEX(Rates!$C$2:$AP$60,MATCH($B160,Rates!$A$2:$A$60,0),38)))</f>
      </c>
      <c r="AU160" s="2">
        <f>IF($B160="",0,IF($D160=1,IF(39&lt;=$C160,MIN(IF($E160=1,$F160-$I160,$H160)*INDEX(Rates!$C$2:$AP$60,MATCH($B160,Rates!$A$2:$A$60,0),39),Limits!$B$9*Assets!$S160),MIN(Limits!$B$9*Assets!$S160,MAX(0,$F160-SUM($I160:AT160)))),IF($E160=1,$F160-$I160,$H160)*INDEX(Rates!$C$2:$AP$60,MATCH($B160,Rates!$A$2:$A$60,0),39)))</f>
      </c>
      <c r="AV160" s="2">
        <f>IF($B160="",0,IF($D160=1,IF(40&lt;=$C160,MIN(IF($E160=1,$F160-$I160,$H160)*INDEX(Rates!$C$2:$AP$60,MATCH($B160,Rates!$A$2:$A$60,0),40),Limits!$B$9*Assets!$S160),MIN(Limits!$B$9*Assets!$S160,MAX(0,$F160-SUM($I160:AU160)))),IF($E160=1,$F160-$I160,$H160)*INDEX(Rates!$C$2:$AP$60,MATCH($B160,Rates!$A$2:$A$60,0),40)))</f>
      </c>
    </row>
    <row r="161" spans="1:48" x14ac:dyDescent="0.25">
      <c r="A161">
        <f>IF(Assets!A161="","",Assets!A161)</f>
      </c>
      <c r="B161">
        <f>Assets!AD161</f>
      </c>
      <c r="C161">
        <f>IF(B161="",0,INDEX(Rates!$B$2:$B$60,MATCH(B161,Rates!$A$2:$A$60,0)))</f>
      </c>
      <c r="D161">
        <f>Assets!X161</f>
      </c>
      <c r="E161">
        <f>IF(AND(D161=1,Assets!J161=1,Assets!K161=0),1,0)</f>
      </c>
      <c r="F161">
        <f>Assets!T161</f>
      </c>
      <c r="G161">
        <f>Assets!AF161+Assets!L161</f>
      </c>
      <c r="H161">
        <f>Assets!M161</f>
      </c>
      <c r="I161" s="2">
        <f>IF($B161="",0,IF($D161=1,IF(1&lt;=$C161,MIN($G161+$H161*INDEX(Rates!$C$2:$AP$60,MATCH($B161,Rates!$A$2:$A$60,0),1),Assets!$Z161),MIN($G161+$H161*INDEX(Rates!$C$2:$AP$60,MATCH($B161,Rates!$A$2:$A$60,0),1),Assets!$Z161)),$G161+$H161*INDEX(Rates!$C$2:$AP$60,MATCH($B161,Rates!$A$2:$A$60,0),1)))</f>
      </c>
      <c r="J161" s="2">
        <f>IF($B161="",0,IF($D161=1,IF(2&lt;=$C161,MIN(IF($E161=1,$F161-$I161,$H161)*INDEX(Rates!$C$2:$AP$60,MATCH($B161,Rates!$A$2:$A$60,0),2),Limits!$B$7*Assets!$S161),MIN(Limits!$B$9*Assets!$S161,MAX(0,$F161-SUM($I161:I161)))),IF($E161=1,$F161-$I161,$H161)*INDEX(Rates!$C$2:$AP$60,MATCH($B161,Rates!$A$2:$A$60,0),2)))</f>
      </c>
      <c r="K161" s="2">
        <f>IF($B161="",0,IF($D161=1,IF(3&lt;=$C161,MIN(IF($E161=1,$F161-$I161,$H161)*INDEX(Rates!$C$2:$AP$60,MATCH($B161,Rates!$A$2:$A$60,0),3),Limits!$B$8*Assets!$S161),MIN(Limits!$B$9*Assets!$S161,MAX(0,$F161-SUM($I161:J161)))),IF($E161=1,$F161-$I161,$H161)*INDEX(Rates!$C$2:$AP$60,MATCH($B161,Rates!$A$2:$A$60,0),3)))</f>
      </c>
      <c r="L161" s="2">
        <f>IF($B161="",0,IF($D161=1,IF(4&lt;=$C161,MIN(IF($E161=1,$F161-$I161,$H161)*INDEX(Rates!$C$2:$AP$60,MATCH($B161,Rates!$A$2:$A$60,0),4),Limits!$B$9*Assets!$S161),MIN(Limits!$B$9*Assets!$S161,MAX(0,$F161-SUM($I161:K161)))),IF($E161=1,$F161-$I161,$H161)*INDEX(Rates!$C$2:$AP$60,MATCH($B161,Rates!$A$2:$A$60,0),4)))</f>
      </c>
      <c r="M161" s="2">
        <f>IF($B161="",0,IF($D161=1,IF(5&lt;=$C161,MIN(IF($E161=1,$F161-$I161,$H161)*INDEX(Rates!$C$2:$AP$60,MATCH($B161,Rates!$A$2:$A$60,0),5),Limits!$B$9*Assets!$S161),MIN(Limits!$B$9*Assets!$S161,MAX(0,$F161-SUM($I161:L161)))),IF($E161=1,$F161-$I161,$H161)*INDEX(Rates!$C$2:$AP$60,MATCH($B161,Rates!$A$2:$A$60,0),5)))</f>
      </c>
      <c r="N161" s="2">
        <f>IF($B161="",0,IF($D161=1,IF(6&lt;=$C161,MIN(IF($E161=1,$F161-$I161,$H161)*INDEX(Rates!$C$2:$AP$60,MATCH($B161,Rates!$A$2:$A$60,0),6),Limits!$B$9*Assets!$S161),MIN(Limits!$B$9*Assets!$S161,MAX(0,$F161-SUM($I161:M161)))),IF($E161=1,$F161-$I161,$H161)*INDEX(Rates!$C$2:$AP$60,MATCH($B161,Rates!$A$2:$A$60,0),6)))</f>
      </c>
      <c r="O161" s="2">
        <f>IF($B161="",0,IF($D161=1,IF(7&lt;=$C161,MIN(IF($E161=1,$F161-$I161,$H161)*INDEX(Rates!$C$2:$AP$60,MATCH($B161,Rates!$A$2:$A$60,0),7),Limits!$B$9*Assets!$S161),MIN(Limits!$B$9*Assets!$S161,MAX(0,$F161-SUM($I161:N161)))),IF($E161=1,$F161-$I161,$H161)*INDEX(Rates!$C$2:$AP$60,MATCH($B161,Rates!$A$2:$A$60,0),7)))</f>
      </c>
      <c r="P161" s="2">
        <f>IF($B161="",0,IF($D161=1,IF(8&lt;=$C161,MIN(IF($E161=1,$F161-$I161,$H161)*INDEX(Rates!$C$2:$AP$60,MATCH($B161,Rates!$A$2:$A$60,0),8),Limits!$B$9*Assets!$S161),MIN(Limits!$B$9*Assets!$S161,MAX(0,$F161-SUM($I161:O161)))),IF($E161=1,$F161-$I161,$H161)*INDEX(Rates!$C$2:$AP$60,MATCH($B161,Rates!$A$2:$A$60,0),8)))</f>
      </c>
      <c r="Q161" s="2">
        <f>IF($B161="",0,IF($D161=1,IF(9&lt;=$C161,MIN(IF($E161=1,$F161-$I161,$H161)*INDEX(Rates!$C$2:$AP$60,MATCH($B161,Rates!$A$2:$A$60,0),9),Limits!$B$9*Assets!$S161),MIN(Limits!$B$9*Assets!$S161,MAX(0,$F161-SUM($I161:P161)))),IF($E161=1,$F161-$I161,$H161)*INDEX(Rates!$C$2:$AP$60,MATCH($B161,Rates!$A$2:$A$60,0),9)))</f>
      </c>
      <c r="R161" s="2">
        <f>IF($B161="",0,IF($D161=1,IF(10&lt;=$C161,MIN(IF($E161=1,$F161-$I161,$H161)*INDEX(Rates!$C$2:$AP$60,MATCH($B161,Rates!$A$2:$A$60,0),10),Limits!$B$9*Assets!$S161),MIN(Limits!$B$9*Assets!$S161,MAX(0,$F161-SUM($I161:Q161)))),IF($E161=1,$F161-$I161,$H161)*INDEX(Rates!$C$2:$AP$60,MATCH($B161,Rates!$A$2:$A$60,0),10)))</f>
      </c>
      <c r="S161" s="2">
        <f>IF($B161="",0,IF($D161=1,IF(11&lt;=$C161,MIN(IF($E161=1,$F161-$I161,$H161)*INDEX(Rates!$C$2:$AP$60,MATCH($B161,Rates!$A$2:$A$60,0),11),Limits!$B$9*Assets!$S161),MIN(Limits!$B$9*Assets!$S161,MAX(0,$F161-SUM($I161:R161)))),IF($E161=1,$F161-$I161,$H161)*INDEX(Rates!$C$2:$AP$60,MATCH($B161,Rates!$A$2:$A$60,0),11)))</f>
      </c>
      <c r="T161" s="2">
        <f>IF($B161="",0,IF($D161=1,IF(12&lt;=$C161,MIN(IF($E161=1,$F161-$I161,$H161)*INDEX(Rates!$C$2:$AP$60,MATCH($B161,Rates!$A$2:$A$60,0),12),Limits!$B$9*Assets!$S161),MIN(Limits!$B$9*Assets!$S161,MAX(0,$F161-SUM($I161:S161)))),IF($E161=1,$F161-$I161,$H161)*INDEX(Rates!$C$2:$AP$60,MATCH($B161,Rates!$A$2:$A$60,0),12)))</f>
      </c>
      <c r="U161" s="2">
        <f>IF($B161="",0,IF($D161=1,IF(13&lt;=$C161,MIN(IF($E161=1,$F161-$I161,$H161)*INDEX(Rates!$C$2:$AP$60,MATCH($B161,Rates!$A$2:$A$60,0),13),Limits!$B$9*Assets!$S161),MIN(Limits!$B$9*Assets!$S161,MAX(0,$F161-SUM($I161:T161)))),IF($E161=1,$F161-$I161,$H161)*INDEX(Rates!$C$2:$AP$60,MATCH($B161,Rates!$A$2:$A$60,0),13)))</f>
      </c>
      <c r="V161" s="2">
        <f>IF($B161="",0,IF($D161=1,IF(14&lt;=$C161,MIN(IF($E161=1,$F161-$I161,$H161)*INDEX(Rates!$C$2:$AP$60,MATCH($B161,Rates!$A$2:$A$60,0),14),Limits!$B$9*Assets!$S161),MIN(Limits!$B$9*Assets!$S161,MAX(0,$F161-SUM($I161:U161)))),IF($E161=1,$F161-$I161,$H161)*INDEX(Rates!$C$2:$AP$60,MATCH($B161,Rates!$A$2:$A$60,0),14)))</f>
      </c>
      <c r="W161" s="2">
        <f>IF($B161="",0,IF($D161=1,IF(15&lt;=$C161,MIN(IF($E161=1,$F161-$I161,$H161)*INDEX(Rates!$C$2:$AP$60,MATCH($B161,Rates!$A$2:$A$60,0),15),Limits!$B$9*Assets!$S161),MIN(Limits!$B$9*Assets!$S161,MAX(0,$F161-SUM($I161:V161)))),IF($E161=1,$F161-$I161,$H161)*INDEX(Rates!$C$2:$AP$60,MATCH($B161,Rates!$A$2:$A$60,0),15)))</f>
      </c>
      <c r="X161" s="2">
        <f>IF($B161="",0,IF($D161=1,IF(16&lt;=$C161,MIN(IF($E161=1,$F161-$I161,$H161)*INDEX(Rates!$C$2:$AP$60,MATCH($B161,Rates!$A$2:$A$60,0),16),Limits!$B$9*Assets!$S161),MIN(Limits!$B$9*Assets!$S161,MAX(0,$F161-SUM($I161:W161)))),IF($E161=1,$F161-$I161,$H161)*INDEX(Rates!$C$2:$AP$60,MATCH($B161,Rates!$A$2:$A$60,0),16)))</f>
      </c>
      <c r="Y161" s="2">
        <f>IF($B161="",0,IF($D161=1,IF(17&lt;=$C161,MIN(IF($E161=1,$F161-$I161,$H161)*INDEX(Rates!$C$2:$AP$60,MATCH($B161,Rates!$A$2:$A$60,0),17),Limits!$B$9*Assets!$S161),MIN(Limits!$B$9*Assets!$S161,MAX(0,$F161-SUM($I161:X161)))),IF($E161=1,$F161-$I161,$H161)*INDEX(Rates!$C$2:$AP$60,MATCH($B161,Rates!$A$2:$A$60,0),17)))</f>
      </c>
      <c r="Z161" s="2">
        <f>IF($B161="",0,IF($D161=1,IF(18&lt;=$C161,MIN(IF($E161=1,$F161-$I161,$H161)*INDEX(Rates!$C$2:$AP$60,MATCH($B161,Rates!$A$2:$A$60,0),18),Limits!$B$9*Assets!$S161),MIN(Limits!$B$9*Assets!$S161,MAX(0,$F161-SUM($I161:Y161)))),IF($E161=1,$F161-$I161,$H161)*INDEX(Rates!$C$2:$AP$60,MATCH($B161,Rates!$A$2:$A$60,0),18)))</f>
      </c>
      <c r="AA161" s="2">
        <f>IF($B161="",0,IF($D161=1,IF(19&lt;=$C161,MIN(IF($E161=1,$F161-$I161,$H161)*INDEX(Rates!$C$2:$AP$60,MATCH($B161,Rates!$A$2:$A$60,0),19),Limits!$B$9*Assets!$S161),MIN(Limits!$B$9*Assets!$S161,MAX(0,$F161-SUM($I161:Z161)))),IF($E161=1,$F161-$I161,$H161)*INDEX(Rates!$C$2:$AP$60,MATCH($B161,Rates!$A$2:$A$60,0),19)))</f>
      </c>
      <c r="AB161" s="2">
        <f>IF($B161="",0,IF($D161=1,IF(20&lt;=$C161,MIN(IF($E161=1,$F161-$I161,$H161)*INDEX(Rates!$C$2:$AP$60,MATCH($B161,Rates!$A$2:$A$60,0),20),Limits!$B$9*Assets!$S161),MIN(Limits!$B$9*Assets!$S161,MAX(0,$F161-SUM($I161:AA161)))),IF($E161=1,$F161-$I161,$H161)*INDEX(Rates!$C$2:$AP$60,MATCH($B161,Rates!$A$2:$A$60,0),20)))</f>
      </c>
      <c r="AC161" s="2">
        <f>IF($B161="",0,IF($D161=1,IF(21&lt;=$C161,MIN(IF($E161=1,$F161-$I161,$H161)*INDEX(Rates!$C$2:$AP$60,MATCH($B161,Rates!$A$2:$A$60,0),21),Limits!$B$9*Assets!$S161),MIN(Limits!$B$9*Assets!$S161,MAX(0,$F161-SUM($I161:AB161)))),IF($E161=1,$F161-$I161,$H161)*INDEX(Rates!$C$2:$AP$60,MATCH($B161,Rates!$A$2:$A$60,0),21)))</f>
      </c>
      <c r="AD161" s="2">
        <f>IF($B161="",0,IF($D161=1,IF(22&lt;=$C161,MIN(IF($E161=1,$F161-$I161,$H161)*INDEX(Rates!$C$2:$AP$60,MATCH($B161,Rates!$A$2:$A$60,0),22),Limits!$B$9*Assets!$S161),MIN(Limits!$B$9*Assets!$S161,MAX(0,$F161-SUM($I161:AC161)))),IF($E161=1,$F161-$I161,$H161)*INDEX(Rates!$C$2:$AP$60,MATCH($B161,Rates!$A$2:$A$60,0),22)))</f>
      </c>
      <c r="AE161" s="2">
        <f>IF($B161="",0,IF($D161=1,IF(23&lt;=$C161,MIN(IF($E161=1,$F161-$I161,$H161)*INDEX(Rates!$C$2:$AP$60,MATCH($B161,Rates!$A$2:$A$60,0),23),Limits!$B$9*Assets!$S161),MIN(Limits!$B$9*Assets!$S161,MAX(0,$F161-SUM($I161:AD161)))),IF($E161=1,$F161-$I161,$H161)*INDEX(Rates!$C$2:$AP$60,MATCH($B161,Rates!$A$2:$A$60,0),23)))</f>
      </c>
      <c r="AF161" s="2">
        <f>IF($B161="",0,IF($D161=1,IF(24&lt;=$C161,MIN(IF($E161=1,$F161-$I161,$H161)*INDEX(Rates!$C$2:$AP$60,MATCH($B161,Rates!$A$2:$A$60,0),24),Limits!$B$9*Assets!$S161),MIN(Limits!$B$9*Assets!$S161,MAX(0,$F161-SUM($I161:AE161)))),IF($E161=1,$F161-$I161,$H161)*INDEX(Rates!$C$2:$AP$60,MATCH($B161,Rates!$A$2:$A$60,0),24)))</f>
      </c>
      <c r="AG161" s="2">
        <f>IF($B161="",0,IF($D161=1,IF(25&lt;=$C161,MIN(IF($E161=1,$F161-$I161,$H161)*INDEX(Rates!$C$2:$AP$60,MATCH($B161,Rates!$A$2:$A$60,0),25),Limits!$B$9*Assets!$S161),MIN(Limits!$B$9*Assets!$S161,MAX(0,$F161-SUM($I161:AF161)))),IF($E161=1,$F161-$I161,$H161)*INDEX(Rates!$C$2:$AP$60,MATCH($B161,Rates!$A$2:$A$60,0),25)))</f>
      </c>
      <c r="AH161" s="2">
        <f>IF($B161="",0,IF($D161=1,IF(26&lt;=$C161,MIN(IF($E161=1,$F161-$I161,$H161)*INDEX(Rates!$C$2:$AP$60,MATCH($B161,Rates!$A$2:$A$60,0),26),Limits!$B$9*Assets!$S161),MIN(Limits!$B$9*Assets!$S161,MAX(0,$F161-SUM($I161:AG161)))),IF($E161=1,$F161-$I161,$H161)*INDEX(Rates!$C$2:$AP$60,MATCH($B161,Rates!$A$2:$A$60,0),26)))</f>
      </c>
      <c r="AI161" s="2">
        <f>IF($B161="",0,IF($D161=1,IF(27&lt;=$C161,MIN(IF($E161=1,$F161-$I161,$H161)*INDEX(Rates!$C$2:$AP$60,MATCH($B161,Rates!$A$2:$A$60,0),27),Limits!$B$9*Assets!$S161),MIN(Limits!$B$9*Assets!$S161,MAX(0,$F161-SUM($I161:AH161)))),IF($E161=1,$F161-$I161,$H161)*INDEX(Rates!$C$2:$AP$60,MATCH($B161,Rates!$A$2:$A$60,0),27)))</f>
      </c>
      <c r="AJ161" s="2">
        <f>IF($B161="",0,IF($D161=1,IF(28&lt;=$C161,MIN(IF($E161=1,$F161-$I161,$H161)*INDEX(Rates!$C$2:$AP$60,MATCH($B161,Rates!$A$2:$A$60,0),28),Limits!$B$9*Assets!$S161),MIN(Limits!$B$9*Assets!$S161,MAX(0,$F161-SUM($I161:AI161)))),IF($E161=1,$F161-$I161,$H161)*INDEX(Rates!$C$2:$AP$60,MATCH($B161,Rates!$A$2:$A$60,0),28)))</f>
      </c>
      <c r="AK161" s="2">
        <f>IF($B161="",0,IF($D161=1,IF(29&lt;=$C161,MIN(IF($E161=1,$F161-$I161,$H161)*INDEX(Rates!$C$2:$AP$60,MATCH($B161,Rates!$A$2:$A$60,0),29),Limits!$B$9*Assets!$S161),MIN(Limits!$B$9*Assets!$S161,MAX(0,$F161-SUM($I161:AJ161)))),IF($E161=1,$F161-$I161,$H161)*INDEX(Rates!$C$2:$AP$60,MATCH($B161,Rates!$A$2:$A$60,0),29)))</f>
      </c>
      <c r="AL161" s="2">
        <f>IF($B161="",0,IF($D161=1,IF(30&lt;=$C161,MIN(IF($E161=1,$F161-$I161,$H161)*INDEX(Rates!$C$2:$AP$60,MATCH($B161,Rates!$A$2:$A$60,0),30),Limits!$B$9*Assets!$S161),MIN(Limits!$B$9*Assets!$S161,MAX(0,$F161-SUM($I161:AK161)))),IF($E161=1,$F161-$I161,$H161)*INDEX(Rates!$C$2:$AP$60,MATCH($B161,Rates!$A$2:$A$60,0),30)))</f>
      </c>
      <c r="AM161" s="2">
        <f>IF($B161="",0,IF($D161=1,IF(31&lt;=$C161,MIN(IF($E161=1,$F161-$I161,$H161)*INDEX(Rates!$C$2:$AP$60,MATCH($B161,Rates!$A$2:$A$60,0),31),Limits!$B$9*Assets!$S161),MIN(Limits!$B$9*Assets!$S161,MAX(0,$F161-SUM($I161:AL161)))),IF($E161=1,$F161-$I161,$H161)*INDEX(Rates!$C$2:$AP$60,MATCH($B161,Rates!$A$2:$A$60,0),31)))</f>
      </c>
      <c r="AN161" s="2">
        <f>IF($B161="",0,IF($D161=1,IF(32&lt;=$C161,MIN(IF($E161=1,$F161-$I161,$H161)*INDEX(Rates!$C$2:$AP$60,MATCH($B161,Rates!$A$2:$A$60,0),32),Limits!$B$9*Assets!$S161),MIN(Limits!$B$9*Assets!$S161,MAX(0,$F161-SUM($I161:AM161)))),IF($E161=1,$F161-$I161,$H161)*INDEX(Rates!$C$2:$AP$60,MATCH($B161,Rates!$A$2:$A$60,0),32)))</f>
      </c>
      <c r="AO161" s="2">
        <f>IF($B161="",0,IF($D161=1,IF(33&lt;=$C161,MIN(IF($E161=1,$F161-$I161,$H161)*INDEX(Rates!$C$2:$AP$60,MATCH($B161,Rates!$A$2:$A$60,0),33),Limits!$B$9*Assets!$S161),MIN(Limits!$B$9*Assets!$S161,MAX(0,$F161-SUM($I161:AN161)))),IF($E161=1,$F161-$I161,$H161)*INDEX(Rates!$C$2:$AP$60,MATCH($B161,Rates!$A$2:$A$60,0),33)))</f>
      </c>
      <c r="AP161" s="2">
        <f>IF($B161="",0,IF($D161=1,IF(34&lt;=$C161,MIN(IF($E161=1,$F161-$I161,$H161)*INDEX(Rates!$C$2:$AP$60,MATCH($B161,Rates!$A$2:$A$60,0),34),Limits!$B$9*Assets!$S161),MIN(Limits!$B$9*Assets!$S161,MAX(0,$F161-SUM($I161:AO161)))),IF($E161=1,$F161-$I161,$H161)*INDEX(Rates!$C$2:$AP$60,MATCH($B161,Rates!$A$2:$A$60,0),34)))</f>
      </c>
      <c r="AQ161" s="2">
        <f>IF($B161="",0,IF($D161=1,IF(35&lt;=$C161,MIN(IF($E161=1,$F161-$I161,$H161)*INDEX(Rates!$C$2:$AP$60,MATCH($B161,Rates!$A$2:$A$60,0),35),Limits!$B$9*Assets!$S161),MIN(Limits!$B$9*Assets!$S161,MAX(0,$F161-SUM($I161:AP161)))),IF($E161=1,$F161-$I161,$H161)*INDEX(Rates!$C$2:$AP$60,MATCH($B161,Rates!$A$2:$A$60,0),35)))</f>
      </c>
      <c r="AR161" s="2">
        <f>IF($B161="",0,IF($D161=1,IF(36&lt;=$C161,MIN(IF($E161=1,$F161-$I161,$H161)*INDEX(Rates!$C$2:$AP$60,MATCH($B161,Rates!$A$2:$A$60,0),36),Limits!$B$9*Assets!$S161),MIN(Limits!$B$9*Assets!$S161,MAX(0,$F161-SUM($I161:AQ161)))),IF($E161=1,$F161-$I161,$H161)*INDEX(Rates!$C$2:$AP$60,MATCH($B161,Rates!$A$2:$A$60,0),36)))</f>
      </c>
      <c r="AS161" s="2">
        <f>IF($B161="",0,IF($D161=1,IF(37&lt;=$C161,MIN(IF($E161=1,$F161-$I161,$H161)*INDEX(Rates!$C$2:$AP$60,MATCH($B161,Rates!$A$2:$A$60,0),37),Limits!$B$9*Assets!$S161),MIN(Limits!$B$9*Assets!$S161,MAX(0,$F161-SUM($I161:AR161)))),IF($E161=1,$F161-$I161,$H161)*INDEX(Rates!$C$2:$AP$60,MATCH($B161,Rates!$A$2:$A$60,0),37)))</f>
      </c>
      <c r="AT161" s="2">
        <f>IF($B161="",0,IF($D161=1,IF(38&lt;=$C161,MIN(IF($E161=1,$F161-$I161,$H161)*INDEX(Rates!$C$2:$AP$60,MATCH($B161,Rates!$A$2:$A$60,0),38),Limits!$B$9*Assets!$S161),MIN(Limits!$B$9*Assets!$S161,MAX(0,$F161-SUM($I161:AS161)))),IF($E161=1,$F161-$I161,$H161)*INDEX(Rates!$C$2:$AP$60,MATCH($B161,Rates!$A$2:$A$60,0),38)))</f>
      </c>
      <c r="AU161" s="2">
        <f>IF($B161="",0,IF($D161=1,IF(39&lt;=$C161,MIN(IF($E161=1,$F161-$I161,$H161)*INDEX(Rates!$C$2:$AP$60,MATCH($B161,Rates!$A$2:$A$60,0),39),Limits!$B$9*Assets!$S161),MIN(Limits!$B$9*Assets!$S161,MAX(0,$F161-SUM($I161:AT161)))),IF($E161=1,$F161-$I161,$H161)*INDEX(Rates!$C$2:$AP$60,MATCH($B161,Rates!$A$2:$A$60,0),39)))</f>
      </c>
      <c r="AV161" s="2">
        <f>IF($B161="",0,IF($D161=1,IF(40&lt;=$C161,MIN(IF($E161=1,$F161-$I161,$H161)*INDEX(Rates!$C$2:$AP$60,MATCH($B161,Rates!$A$2:$A$60,0),40),Limits!$B$9*Assets!$S161),MIN(Limits!$B$9*Assets!$S161,MAX(0,$F161-SUM($I161:AU161)))),IF($E161=1,$F161-$I161,$H161)*INDEX(Rates!$C$2:$AP$60,MATCH($B161,Rates!$A$2:$A$60,0),40)))</f>
      </c>
    </row>
    <row r="162" spans="1:48" x14ac:dyDescent="0.25">
      <c r="A162">
        <f>IF(Assets!A162="","",Assets!A162)</f>
      </c>
      <c r="B162">
        <f>Assets!AD162</f>
      </c>
      <c r="C162">
        <f>IF(B162="",0,INDEX(Rates!$B$2:$B$60,MATCH(B162,Rates!$A$2:$A$60,0)))</f>
      </c>
      <c r="D162">
        <f>Assets!X162</f>
      </c>
      <c r="E162">
        <f>IF(AND(D162=1,Assets!J162=1,Assets!K162=0),1,0)</f>
      </c>
      <c r="F162">
        <f>Assets!T162</f>
      </c>
      <c r="G162">
        <f>Assets!AF162+Assets!L162</f>
      </c>
      <c r="H162">
        <f>Assets!M162</f>
      </c>
      <c r="I162" s="2">
        <f>IF($B162="",0,IF($D162=1,IF(1&lt;=$C162,MIN($G162+$H162*INDEX(Rates!$C$2:$AP$60,MATCH($B162,Rates!$A$2:$A$60,0),1),Assets!$Z162),MIN($G162+$H162*INDEX(Rates!$C$2:$AP$60,MATCH($B162,Rates!$A$2:$A$60,0),1),Assets!$Z162)),$G162+$H162*INDEX(Rates!$C$2:$AP$60,MATCH($B162,Rates!$A$2:$A$60,0),1)))</f>
      </c>
      <c r="J162" s="2">
        <f>IF($B162="",0,IF($D162=1,IF(2&lt;=$C162,MIN(IF($E162=1,$F162-$I162,$H162)*INDEX(Rates!$C$2:$AP$60,MATCH($B162,Rates!$A$2:$A$60,0),2),Limits!$B$7*Assets!$S162),MIN(Limits!$B$9*Assets!$S162,MAX(0,$F162-SUM($I162:I162)))),IF($E162=1,$F162-$I162,$H162)*INDEX(Rates!$C$2:$AP$60,MATCH($B162,Rates!$A$2:$A$60,0),2)))</f>
      </c>
      <c r="K162" s="2">
        <f>IF($B162="",0,IF($D162=1,IF(3&lt;=$C162,MIN(IF($E162=1,$F162-$I162,$H162)*INDEX(Rates!$C$2:$AP$60,MATCH($B162,Rates!$A$2:$A$60,0),3),Limits!$B$8*Assets!$S162),MIN(Limits!$B$9*Assets!$S162,MAX(0,$F162-SUM($I162:J162)))),IF($E162=1,$F162-$I162,$H162)*INDEX(Rates!$C$2:$AP$60,MATCH($B162,Rates!$A$2:$A$60,0),3)))</f>
      </c>
      <c r="L162" s="2">
        <f>IF($B162="",0,IF($D162=1,IF(4&lt;=$C162,MIN(IF($E162=1,$F162-$I162,$H162)*INDEX(Rates!$C$2:$AP$60,MATCH($B162,Rates!$A$2:$A$60,0),4),Limits!$B$9*Assets!$S162),MIN(Limits!$B$9*Assets!$S162,MAX(0,$F162-SUM($I162:K162)))),IF($E162=1,$F162-$I162,$H162)*INDEX(Rates!$C$2:$AP$60,MATCH($B162,Rates!$A$2:$A$60,0),4)))</f>
      </c>
      <c r="M162" s="2">
        <f>IF($B162="",0,IF($D162=1,IF(5&lt;=$C162,MIN(IF($E162=1,$F162-$I162,$H162)*INDEX(Rates!$C$2:$AP$60,MATCH($B162,Rates!$A$2:$A$60,0),5),Limits!$B$9*Assets!$S162),MIN(Limits!$B$9*Assets!$S162,MAX(0,$F162-SUM($I162:L162)))),IF($E162=1,$F162-$I162,$H162)*INDEX(Rates!$C$2:$AP$60,MATCH($B162,Rates!$A$2:$A$60,0),5)))</f>
      </c>
      <c r="N162" s="2">
        <f>IF($B162="",0,IF($D162=1,IF(6&lt;=$C162,MIN(IF($E162=1,$F162-$I162,$H162)*INDEX(Rates!$C$2:$AP$60,MATCH($B162,Rates!$A$2:$A$60,0),6),Limits!$B$9*Assets!$S162),MIN(Limits!$B$9*Assets!$S162,MAX(0,$F162-SUM($I162:M162)))),IF($E162=1,$F162-$I162,$H162)*INDEX(Rates!$C$2:$AP$60,MATCH($B162,Rates!$A$2:$A$60,0),6)))</f>
      </c>
      <c r="O162" s="2">
        <f>IF($B162="",0,IF($D162=1,IF(7&lt;=$C162,MIN(IF($E162=1,$F162-$I162,$H162)*INDEX(Rates!$C$2:$AP$60,MATCH($B162,Rates!$A$2:$A$60,0),7),Limits!$B$9*Assets!$S162),MIN(Limits!$B$9*Assets!$S162,MAX(0,$F162-SUM($I162:N162)))),IF($E162=1,$F162-$I162,$H162)*INDEX(Rates!$C$2:$AP$60,MATCH($B162,Rates!$A$2:$A$60,0),7)))</f>
      </c>
      <c r="P162" s="2">
        <f>IF($B162="",0,IF($D162=1,IF(8&lt;=$C162,MIN(IF($E162=1,$F162-$I162,$H162)*INDEX(Rates!$C$2:$AP$60,MATCH($B162,Rates!$A$2:$A$60,0),8),Limits!$B$9*Assets!$S162),MIN(Limits!$B$9*Assets!$S162,MAX(0,$F162-SUM($I162:O162)))),IF($E162=1,$F162-$I162,$H162)*INDEX(Rates!$C$2:$AP$60,MATCH($B162,Rates!$A$2:$A$60,0),8)))</f>
      </c>
      <c r="Q162" s="2">
        <f>IF($B162="",0,IF($D162=1,IF(9&lt;=$C162,MIN(IF($E162=1,$F162-$I162,$H162)*INDEX(Rates!$C$2:$AP$60,MATCH($B162,Rates!$A$2:$A$60,0),9),Limits!$B$9*Assets!$S162),MIN(Limits!$B$9*Assets!$S162,MAX(0,$F162-SUM($I162:P162)))),IF($E162=1,$F162-$I162,$H162)*INDEX(Rates!$C$2:$AP$60,MATCH($B162,Rates!$A$2:$A$60,0),9)))</f>
      </c>
      <c r="R162" s="2">
        <f>IF($B162="",0,IF($D162=1,IF(10&lt;=$C162,MIN(IF($E162=1,$F162-$I162,$H162)*INDEX(Rates!$C$2:$AP$60,MATCH($B162,Rates!$A$2:$A$60,0),10),Limits!$B$9*Assets!$S162),MIN(Limits!$B$9*Assets!$S162,MAX(0,$F162-SUM($I162:Q162)))),IF($E162=1,$F162-$I162,$H162)*INDEX(Rates!$C$2:$AP$60,MATCH($B162,Rates!$A$2:$A$60,0),10)))</f>
      </c>
      <c r="S162" s="2">
        <f>IF($B162="",0,IF($D162=1,IF(11&lt;=$C162,MIN(IF($E162=1,$F162-$I162,$H162)*INDEX(Rates!$C$2:$AP$60,MATCH($B162,Rates!$A$2:$A$60,0),11),Limits!$B$9*Assets!$S162),MIN(Limits!$B$9*Assets!$S162,MAX(0,$F162-SUM($I162:R162)))),IF($E162=1,$F162-$I162,$H162)*INDEX(Rates!$C$2:$AP$60,MATCH($B162,Rates!$A$2:$A$60,0),11)))</f>
      </c>
      <c r="T162" s="2">
        <f>IF($B162="",0,IF($D162=1,IF(12&lt;=$C162,MIN(IF($E162=1,$F162-$I162,$H162)*INDEX(Rates!$C$2:$AP$60,MATCH($B162,Rates!$A$2:$A$60,0),12),Limits!$B$9*Assets!$S162),MIN(Limits!$B$9*Assets!$S162,MAX(0,$F162-SUM($I162:S162)))),IF($E162=1,$F162-$I162,$H162)*INDEX(Rates!$C$2:$AP$60,MATCH($B162,Rates!$A$2:$A$60,0),12)))</f>
      </c>
      <c r="U162" s="2">
        <f>IF($B162="",0,IF($D162=1,IF(13&lt;=$C162,MIN(IF($E162=1,$F162-$I162,$H162)*INDEX(Rates!$C$2:$AP$60,MATCH($B162,Rates!$A$2:$A$60,0),13),Limits!$B$9*Assets!$S162),MIN(Limits!$B$9*Assets!$S162,MAX(0,$F162-SUM($I162:T162)))),IF($E162=1,$F162-$I162,$H162)*INDEX(Rates!$C$2:$AP$60,MATCH($B162,Rates!$A$2:$A$60,0),13)))</f>
      </c>
      <c r="V162" s="2">
        <f>IF($B162="",0,IF($D162=1,IF(14&lt;=$C162,MIN(IF($E162=1,$F162-$I162,$H162)*INDEX(Rates!$C$2:$AP$60,MATCH($B162,Rates!$A$2:$A$60,0),14),Limits!$B$9*Assets!$S162),MIN(Limits!$B$9*Assets!$S162,MAX(0,$F162-SUM($I162:U162)))),IF($E162=1,$F162-$I162,$H162)*INDEX(Rates!$C$2:$AP$60,MATCH($B162,Rates!$A$2:$A$60,0),14)))</f>
      </c>
      <c r="W162" s="2">
        <f>IF($B162="",0,IF($D162=1,IF(15&lt;=$C162,MIN(IF($E162=1,$F162-$I162,$H162)*INDEX(Rates!$C$2:$AP$60,MATCH($B162,Rates!$A$2:$A$60,0),15),Limits!$B$9*Assets!$S162),MIN(Limits!$B$9*Assets!$S162,MAX(0,$F162-SUM($I162:V162)))),IF($E162=1,$F162-$I162,$H162)*INDEX(Rates!$C$2:$AP$60,MATCH($B162,Rates!$A$2:$A$60,0),15)))</f>
      </c>
      <c r="X162" s="2">
        <f>IF($B162="",0,IF($D162=1,IF(16&lt;=$C162,MIN(IF($E162=1,$F162-$I162,$H162)*INDEX(Rates!$C$2:$AP$60,MATCH($B162,Rates!$A$2:$A$60,0),16),Limits!$B$9*Assets!$S162),MIN(Limits!$B$9*Assets!$S162,MAX(0,$F162-SUM($I162:W162)))),IF($E162=1,$F162-$I162,$H162)*INDEX(Rates!$C$2:$AP$60,MATCH($B162,Rates!$A$2:$A$60,0),16)))</f>
      </c>
      <c r="Y162" s="2">
        <f>IF($B162="",0,IF($D162=1,IF(17&lt;=$C162,MIN(IF($E162=1,$F162-$I162,$H162)*INDEX(Rates!$C$2:$AP$60,MATCH($B162,Rates!$A$2:$A$60,0),17),Limits!$B$9*Assets!$S162),MIN(Limits!$B$9*Assets!$S162,MAX(0,$F162-SUM($I162:X162)))),IF($E162=1,$F162-$I162,$H162)*INDEX(Rates!$C$2:$AP$60,MATCH($B162,Rates!$A$2:$A$60,0),17)))</f>
      </c>
      <c r="Z162" s="2">
        <f>IF($B162="",0,IF($D162=1,IF(18&lt;=$C162,MIN(IF($E162=1,$F162-$I162,$H162)*INDEX(Rates!$C$2:$AP$60,MATCH($B162,Rates!$A$2:$A$60,0),18),Limits!$B$9*Assets!$S162),MIN(Limits!$B$9*Assets!$S162,MAX(0,$F162-SUM($I162:Y162)))),IF($E162=1,$F162-$I162,$H162)*INDEX(Rates!$C$2:$AP$60,MATCH($B162,Rates!$A$2:$A$60,0),18)))</f>
      </c>
      <c r="AA162" s="2">
        <f>IF($B162="",0,IF($D162=1,IF(19&lt;=$C162,MIN(IF($E162=1,$F162-$I162,$H162)*INDEX(Rates!$C$2:$AP$60,MATCH($B162,Rates!$A$2:$A$60,0),19),Limits!$B$9*Assets!$S162),MIN(Limits!$B$9*Assets!$S162,MAX(0,$F162-SUM($I162:Z162)))),IF($E162=1,$F162-$I162,$H162)*INDEX(Rates!$C$2:$AP$60,MATCH($B162,Rates!$A$2:$A$60,0),19)))</f>
      </c>
      <c r="AB162" s="2">
        <f>IF($B162="",0,IF($D162=1,IF(20&lt;=$C162,MIN(IF($E162=1,$F162-$I162,$H162)*INDEX(Rates!$C$2:$AP$60,MATCH($B162,Rates!$A$2:$A$60,0),20),Limits!$B$9*Assets!$S162),MIN(Limits!$B$9*Assets!$S162,MAX(0,$F162-SUM($I162:AA162)))),IF($E162=1,$F162-$I162,$H162)*INDEX(Rates!$C$2:$AP$60,MATCH($B162,Rates!$A$2:$A$60,0),20)))</f>
      </c>
      <c r="AC162" s="2">
        <f>IF($B162="",0,IF($D162=1,IF(21&lt;=$C162,MIN(IF($E162=1,$F162-$I162,$H162)*INDEX(Rates!$C$2:$AP$60,MATCH($B162,Rates!$A$2:$A$60,0),21),Limits!$B$9*Assets!$S162),MIN(Limits!$B$9*Assets!$S162,MAX(0,$F162-SUM($I162:AB162)))),IF($E162=1,$F162-$I162,$H162)*INDEX(Rates!$C$2:$AP$60,MATCH($B162,Rates!$A$2:$A$60,0),21)))</f>
      </c>
      <c r="AD162" s="2">
        <f>IF($B162="",0,IF($D162=1,IF(22&lt;=$C162,MIN(IF($E162=1,$F162-$I162,$H162)*INDEX(Rates!$C$2:$AP$60,MATCH($B162,Rates!$A$2:$A$60,0),22),Limits!$B$9*Assets!$S162),MIN(Limits!$B$9*Assets!$S162,MAX(0,$F162-SUM($I162:AC162)))),IF($E162=1,$F162-$I162,$H162)*INDEX(Rates!$C$2:$AP$60,MATCH($B162,Rates!$A$2:$A$60,0),22)))</f>
      </c>
      <c r="AE162" s="2">
        <f>IF($B162="",0,IF($D162=1,IF(23&lt;=$C162,MIN(IF($E162=1,$F162-$I162,$H162)*INDEX(Rates!$C$2:$AP$60,MATCH($B162,Rates!$A$2:$A$60,0),23),Limits!$B$9*Assets!$S162),MIN(Limits!$B$9*Assets!$S162,MAX(0,$F162-SUM($I162:AD162)))),IF($E162=1,$F162-$I162,$H162)*INDEX(Rates!$C$2:$AP$60,MATCH($B162,Rates!$A$2:$A$60,0),23)))</f>
      </c>
      <c r="AF162" s="2">
        <f>IF($B162="",0,IF($D162=1,IF(24&lt;=$C162,MIN(IF($E162=1,$F162-$I162,$H162)*INDEX(Rates!$C$2:$AP$60,MATCH($B162,Rates!$A$2:$A$60,0),24),Limits!$B$9*Assets!$S162),MIN(Limits!$B$9*Assets!$S162,MAX(0,$F162-SUM($I162:AE162)))),IF($E162=1,$F162-$I162,$H162)*INDEX(Rates!$C$2:$AP$60,MATCH($B162,Rates!$A$2:$A$60,0),24)))</f>
      </c>
      <c r="AG162" s="2">
        <f>IF($B162="",0,IF($D162=1,IF(25&lt;=$C162,MIN(IF($E162=1,$F162-$I162,$H162)*INDEX(Rates!$C$2:$AP$60,MATCH($B162,Rates!$A$2:$A$60,0),25),Limits!$B$9*Assets!$S162),MIN(Limits!$B$9*Assets!$S162,MAX(0,$F162-SUM($I162:AF162)))),IF($E162=1,$F162-$I162,$H162)*INDEX(Rates!$C$2:$AP$60,MATCH($B162,Rates!$A$2:$A$60,0),25)))</f>
      </c>
      <c r="AH162" s="2">
        <f>IF($B162="",0,IF($D162=1,IF(26&lt;=$C162,MIN(IF($E162=1,$F162-$I162,$H162)*INDEX(Rates!$C$2:$AP$60,MATCH($B162,Rates!$A$2:$A$60,0),26),Limits!$B$9*Assets!$S162),MIN(Limits!$B$9*Assets!$S162,MAX(0,$F162-SUM($I162:AG162)))),IF($E162=1,$F162-$I162,$H162)*INDEX(Rates!$C$2:$AP$60,MATCH($B162,Rates!$A$2:$A$60,0),26)))</f>
      </c>
      <c r="AI162" s="2">
        <f>IF($B162="",0,IF($D162=1,IF(27&lt;=$C162,MIN(IF($E162=1,$F162-$I162,$H162)*INDEX(Rates!$C$2:$AP$60,MATCH($B162,Rates!$A$2:$A$60,0),27),Limits!$B$9*Assets!$S162),MIN(Limits!$B$9*Assets!$S162,MAX(0,$F162-SUM($I162:AH162)))),IF($E162=1,$F162-$I162,$H162)*INDEX(Rates!$C$2:$AP$60,MATCH($B162,Rates!$A$2:$A$60,0),27)))</f>
      </c>
      <c r="AJ162" s="2">
        <f>IF($B162="",0,IF($D162=1,IF(28&lt;=$C162,MIN(IF($E162=1,$F162-$I162,$H162)*INDEX(Rates!$C$2:$AP$60,MATCH($B162,Rates!$A$2:$A$60,0),28),Limits!$B$9*Assets!$S162),MIN(Limits!$B$9*Assets!$S162,MAX(0,$F162-SUM($I162:AI162)))),IF($E162=1,$F162-$I162,$H162)*INDEX(Rates!$C$2:$AP$60,MATCH($B162,Rates!$A$2:$A$60,0),28)))</f>
      </c>
      <c r="AK162" s="2">
        <f>IF($B162="",0,IF($D162=1,IF(29&lt;=$C162,MIN(IF($E162=1,$F162-$I162,$H162)*INDEX(Rates!$C$2:$AP$60,MATCH($B162,Rates!$A$2:$A$60,0),29),Limits!$B$9*Assets!$S162),MIN(Limits!$B$9*Assets!$S162,MAX(0,$F162-SUM($I162:AJ162)))),IF($E162=1,$F162-$I162,$H162)*INDEX(Rates!$C$2:$AP$60,MATCH($B162,Rates!$A$2:$A$60,0),29)))</f>
      </c>
      <c r="AL162" s="2">
        <f>IF($B162="",0,IF($D162=1,IF(30&lt;=$C162,MIN(IF($E162=1,$F162-$I162,$H162)*INDEX(Rates!$C$2:$AP$60,MATCH($B162,Rates!$A$2:$A$60,0),30),Limits!$B$9*Assets!$S162),MIN(Limits!$B$9*Assets!$S162,MAX(0,$F162-SUM($I162:AK162)))),IF($E162=1,$F162-$I162,$H162)*INDEX(Rates!$C$2:$AP$60,MATCH($B162,Rates!$A$2:$A$60,0),30)))</f>
      </c>
      <c r="AM162" s="2">
        <f>IF($B162="",0,IF($D162=1,IF(31&lt;=$C162,MIN(IF($E162=1,$F162-$I162,$H162)*INDEX(Rates!$C$2:$AP$60,MATCH($B162,Rates!$A$2:$A$60,0),31),Limits!$B$9*Assets!$S162),MIN(Limits!$B$9*Assets!$S162,MAX(0,$F162-SUM($I162:AL162)))),IF($E162=1,$F162-$I162,$H162)*INDEX(Rates!$C$2:$AP$60,MATCH($B162,Rates!$A$2:$A$60,0),31)))</f>
      </c>
      <c r="AN162" s="2">
        <f>IF($B162="",0,IF($D162=1,IF(32&lt;=$C162,MIN(IF($E162=1,$F162-$I162,$H162)*INDEX(Rates!$C$2:$AP$60,MATCH($B162,Rates!$A$2:$A$60,0),32),Limits!$B$9*Assets!$S162),MIN(Limits!$B$9*Assets!$S162,MAX(0,$F162-SUM($I162:AM162)))),IF($E162=1,$F162-$I162,$H162)*INDEX(Rates!$C$2:$AP$60,MATCH($B162,Rates!$A$2:$A$60,0),32)))</f>
      </c>
      <c r="AO162" s="2">
        <f>IF($B162="",0,IF($D162=1,IF(33&lt;=$C162,MIN(IF($E162=1,$F162-$I162,$H162)*INDEX(Rates!$C$2:$AP$60,MATCH($B162,Rates!$A$2:$A$60,0),33),Limits!$B$9*Assets!$S162),MIN(Limits!$B$9*Assets!$S162,MAX(0,$F162-SUM($I162:AN162)))),IF($E162=1,$F162-$I162,$H162)*INDEX(Rates!$C$2:$AP$60,MATCH($B162,Rates!$A$2:$A$60,0),33)))</f>
      </c>
      <c r="AP162" s="2">
        <f>IF($B162="",0,IF($D162=1,IF(34&lt;=$C162,MIN(IF($E162=1,$F162-$I162,$H162)*INDEX(Rates!$C$2:$AP$60,MATCH($B162,Rates!$A$2:$A$60,0),34),Limits!$B$9*Assets!$S162),MIN(Limits!$B$9*Assets!$S162,MAX(0,$F162-SUM($I162:AO162)))),IF($E162=1,$F162-$I162,$H162)*INDEX(Rates!$C$2:$AP$60,MATCH($B162,Rates!$A$2:$A$60,0),34)))</f>
      </c>
      <c r="AQ162" s="2">
        <f>IF($B162="",0,IF($D162=1,IF(35&lt;=$C162,MIN(IF($E162=1,$F162-$I162,$H162)*INDEX(Rates!$C$2:$AP$60,MATCH($B162,Rates!$A$2:$A$60,0),35),Limits!$B$9*Assets!$S162),MIN(Limits!$B$9*Assets!$S162,MAX(0,$F162-SUM($I162:AP162)))),IF($E162=1,$F162-$I162,$H162)*INDEX(Rates!$C$2:$AP$60,MATCH($B162,Rates!$A$2:$A$60,0),35)))</f>
      </c>
      <c r="AR162" s="2">
        <f>IF($B162="",0,IF($D162=1,IF(36&lt;=$C162,MIN(IF($E162=1,$F162-$I162,$H162)*INDEX(Rates!$C$2:$AP$60,MATCH($B162,Rates!$A$2:$A$60,0),36),Limits!$B$9*Assets!$S162),MIN(Limits!$B$9*Assets!$S162,MAX(0,$F162-SUM($I162:AQ162)))),IF($E162=1,$F162-$I162,$H162)*INDEX(Rates!$C$2:$AP$60,MATCH($B162,Rates!$A$2:$A$60,0),36)))</f>
      </c>
      <c r="AS162" s="2">
        <f>IF($B162="",0,IF($D162=1,IF(37&lt;=$C162,MIN(IF($E162=1,$F162-$I162,$H162)*INDEX(Rates!$C$2:$AP$60,MATCH($B162,Rates!$A$2:$A$60,0),37),Limits!$B$9*Assets!$S162),MIN(Limits!$B$9*Assets!$S162,MAX(0,$F162-SUM($I162:AR162)))),IF($E162=1,$F162-$I162,$H162)*INDEX(Rates!$C$2:$AP$60,MATCH($B162,Rates!$A$2:$A$60,0),37)))</f>
      </c>
      <c r="AT162" s="2">
        <f>IF($B162="",0,IF($D162=1,IF(38&lt;=$C162,MIN(IF($E162=1,$F162-$I162,$H162)*INDEX(Rates!$C$2:$AP$60,MATCH($B162,Rates!$A$2:$A$60,0),38),Limits!$B$9*Assets!$S162),MIN(Limits!$B$9*Assets!$S162,MAX(0,$F162-SUM($I162:AS162)))),IF($E162=1,$F162-$I162,$H162)*INDEX(Rates!$C$2:$AP$60,MATCH($B162,Rates!$A$2:$A$60,0),38)))</f>
      </c>
      <c r="AU162" s="2">
        <f>IF($B162="",0,IF($D162=1,IF(39&lt;=$C162,MIN(IF($E162=1,$F162-$I162,$H162)*INDEX(Rates!$C$2:$AP$60,MATCH($B162,Rates!$A$2:$A$60,0),39),Limits!$B$9*Assets!$S162),MIN(Limits!$B$9*Assets!$S162,MAX(0,$F162-SUM($I162:AT162)))),IF($E162=1,$F162-$I162,$H162)*INDEX(Rates!$C$2:$AP$60,MATCH($B162,Rates!$A$2:$A$60,0),39)))</f>
      </c>
      <c r="AV162" s="2">
        <f>IF($B162="",0,IF($D162=1,IF(40&lt;=$C162,MIN(IF($E162=1,$F162-$I162,$H162)*INDEX(Rates!$C$2:$AP$60,MATCH($B162,Rates!$A$2:$A$60,0),40),Limits!$B$9*Assets!$S162),MIN(Limits!$B$9*Assets!$S162,MAX(0,$F162-SUM($I162:AU162)))),IF($E162=1,$F162-$I162,$H162)*INDEX(Rates!$C$2:$AP$60,MATCH($B162,Rates!$A$2:$A$60,0),40)))</f>
      </c>
    </row>
    <row r="163" spans="1:48" x14ac:dyDescent="0.25">
      <c r="A163">
        <f>IF(Assets!A163="","",Assets!A163)</f>
      </c>
      <c r="B163">
        <f>Assets!AD163</f>
      </c>
      <c r="C163">
        <f>IF(B163="",0,INDEX(Rates!$B$2:$B$60,MATCH(B163,Rates!$A$2:$A$60,0)))</f>
      </c>
      <c r="D163">
        <f>Assets!X163</f>
      </c>
      <c r="E163">
        <f>IF(AND(D163=1,Assets!J163=1,Assets!K163=0),1,0)</f>
      </c>
      <c r="F163">
        <f>Assets!T163</f>
      </c>
      <c r="G163">
        <f>Assets!AF163+Assets!L163</f>
      </c>
      <c r="H163">
        <f>Assets!M163</f>
      </c>
      <c r="I163" s="2">
        <f>IF($B163="",0,IF($D163=1,IF(1&lt;=$C163,MIN($G163+$H163*INDEX(Rates!$C$2:$AP$60,MATCH($B163,Rates!$A$2:$A$60,0),1),Assets!$Z163),MIN($G163+$H163*INDEX(Rates!$C$2:$AP$60,MATCH($B163,Rates!$A$2:$A$60,0),1),Assets!$Z163)),$G163+$H163*INDEX(Rates!$C$2:$AP$60,MATCH($B163,Rates!$A$2:$A$60,0),1)))</f>
      </c>
      <c r="J163" s="2">
        <f>IF($B163="",0,IF($D163=1,IF(2&lt;=$C163,MIN(IF($E163=1,$F163-$I163,$H163)*INDEX(Rates!$C$2:$AP$60,MATCH($B163,Rates!$A$2:$A$60,0),2),Limits!$B$7*Assets!$S163),MIN(Limits!$B$9*Assets!$S163,MAX(0,$F163-SUM($I163:I163)))),IF($E163=1,$F163-$I163,$H163)*INDEX(Rates!$C$2:$AP$60,MATCH($B163,Rates!$A$2:$A$60,0),2)))</f>
      </c>
      <c r="K163" s="2">
        <f>IF($B163="",0,IF($D163=1,IF(3&lt;=$C163,MIN(IF($E163=1,$F163-$I163,$H163)*INDEX(Rates!$C$2:$AP$60,MATCH($B163,Rates!$A$2:$A$60,0),3),Limits!$B$8*Assets!$S163),MIN(Limits!$B$9*Assets!$S163,MAX(0,$F163-SUM($I163:J163)))),IF($E163=1,$F163-$I163,$H163)*INDEX(Rates!$C$2:$AP$60,MATCH($B163,Rates!$A$2:$A$60,0),3)))</f>
      </c>
      <c r="L163" s="2">
        <f>IF($B163="",0,IF($D163=1,IF(4&lt;=$C163,MIN(IF($E163=1,$F163-$I163,$H163)*INDEX(Rates!$C$2:$AP$60,MATCH($B163,Rates!$A$2:$A$60,0),4),Limits!$B$9*Assets!$S163),MIN(Limits!$B$9*Assets!$S163,MAX(0,$F163-SUM($I163:K163)))),IF($E163=1,$F163-$I163,$H163)*INDEX(Rates!$C$2:$AP$60,MATCH($B163,Rates!$A$2:$A$60,0),4)))</f>
      </c>
      <c r="M163" s="2">
        <f>IF($B163="",0,IF($D163=1,IF(5&lt;=$C163,MIN(IF($E163=1,$F163-$I163,$H163)*INDEX(Rates!$C$2:$AP$60,MATCH($B163,Rates!$A$2:$A$60,0),5),Limits!$B$9*Assets!$S163),MIN(Limits!$B$9*Assets!$S163,MAX(0,$F163-SUM($I163:L163)))),IF($E163=1,$F163-$I163,$H163)*INDEX(Rates!$C$2:$AP$60,MATCH($B163,Rates!$A$2:$A$60,0),5)))</f>
      </c>
      <c r="N163" s="2">
        <f>IF($B163="",0,IF($D163=1,IF(6&lt;=$C163,MIN(IF($E163=1,$F163-$I163,$H163)*INDEX(Rates!$C$2:$AP$60,MATCH($B163,Rates!$A$2:$A$60,0),6),Limits!$B$9*Assets!$S163),MIN(Limits!$B$9*Assets!$S163,MAX(0,$F163-SUM($I163:M163)))),IF($E163=1,$F163-$I163,$H163)*INDEX(Rates!$C$2:$AP$60,MATCH($B163,Rates!$A$2:$A$60,0),6)))</f>
      </c>
      <c r="O163" s="2">
        <f>IF($B163="",0,IF($D163=1,IF(7&lt;=$C163,MIN(IF($E163=1,$F163-$I163,$H163)*INDEX(Rates!$C$2:$AP$60,MATCH($B163,Rates!$A$2:$A$60,0),7),Limits!$B$9*Assets!$S163),MIN(Limits!$B$9*Assets!$S163,MAX(0,$F163-SUM($I163:N163)))),IF($E163=1,$F163-$I163,$H163)*INDEX(Rates!$C$2:$AP$60,MATCH($B163,Rates!$A$2:$A$60,0),7)))</f>
      </c>
      <c r="P163" s="2">
        <f>IF($B163="",0,IF($D163=1,IF(8&lt;=$C163,MIN(IF($E163=1,$F163-$I163,$H163)*INDEX(Rates!$C$2:$AP$60,MATCH($B163,Rates!$A$2:$A$60,0),8),Limits!$B$9*Assets!$S163),MIN(Limits!$B$9*Assets!$S163,MAX(0,$F163-SUM($I163:O163)))),IF($E163=1,$F163-$I163,$H163)*INDEX(Rates!$C$2:$AP$60,MATCH($B163,Rates!$A$2:$A$60,0),8)))</f>
      </c>
      <c r="Q163" s="2">
        <f>IF($B163="",0,IF($D163=1,IF(9&lt;=$C163,MIN(IF($E163=1,$F163-$I163,$H163)*INDEX(Rates!$C$2:$AP$60,MATCH($B163,Rates!$A$2:$A$60,0),9),Limits!$B$9*Assets!$S163),MIN(Limits!$B$9*Assets!$S163,MAX(0,$F163-SUM($I163:P163)))),IF($E163=1,$F163-$I163,$H163)*INDEX(Rates!$C$2:$AP$60,MATCH($B163,Rates!$A$2:$A$60,0),9)))</f>
      </c>
      <c r="R163" s="2">
        <f>IF($B163="",0,IF($D163=1,IF(10&lt;=$C163,MIN(IF($E163=1,$F163-$I163,$H163)*INDEX(Rates!$C$2:$AP$60,MATCH($B163,Rates!$A$2:$A$60,0),10),Limits!$B$9*Assets!$S163),MIN(Limits!$B$9*Assets!$S163,MAX(0,$F163-SUM($I163:Q163)))),IF($E163=1,$F163-$I163,$H163)*INDEX(Rates!$C$2:$AP$60,MATCH($B163,Rates!$A$2:$A$60,0),10)))</f>
      </c>
      <c r="S163" s="2">
        <f>IF($B163="",0,IF($D163=1,IF(11&lt;=$C163,MIN(IF($E163=1,$F163-$I163,$H163)*INDEX(Rates!$C$2:$AP$60,MATCH($B163,Rates!$A$2:$A$60,0),11),Limits!$B$9*Assets!$S163),MIN(Limits!$B$9*Assets!$S163,MAX(0,$F163-SUM($I163:R163)))),IF($E163=1,$F163-$I163,$H163)*INDEX(Rates!$C$2:$AP$60,MATCH($B163,Rates!$A$2:$A$60,0),11)))</f>
      </c>
      <c r="T163" s="2">
        <f>IF($B163="",0,IF($D163=1,IF(12&lt;=$C163,MIN(IF($E163=1,$F163-$I163,$H163)*INDEX(Rates!$C$2:$AP$60,MATCH($B163,Rates!$A$2:$A$60,0),12),Limits!$B$9*Assets!$S163),MIN(Limits!$B$9*Assets!$S163,MAX(0,$F163-SUM($I163:S163)))),IF($E163=1,$F163-$I163,$H163)*INDEX(Rates!$C$2:$AP$60,MATCH($B163,Rates!$A$2:$A$60,0),12)))</f>
      </c>
      <c r="U163" s="2">
        <f>IF($B163="",0,IF($D163=1,IF(13&lt;=$C163,MIN(IF($E163=1,$F163-$I163,$H163)*INDEX(Rates!$C$2:$AP$60,MATCH($B163,Rates!$A$2:$A$60,0),13),Limits!$B$9*Assets!$S163),MIN(Limits!$B$9*Assets!$S163,MAX(0,$F163-SUM($I163:T163)))),IF($E163=1,$F163-$I163,$H163)*INDEX(Rates!$C$2:$AP$60,MATCH($B163,Rates!$A$2:$A$60,0),13)))</f>
      </c>
      <c r="V163" s="2">
        <f>IF($B163="",0,IF($D163=1,IF(14&lt;=$C163,MIN(IF($E163=1,$F163-$I163,$H163)*INDEX(Rates!$C$2:$AP$60,MATCH($B163,Rates!$A$2:$A$60,0),14),Limits!$B$9*Assets!$S163),MIN(Limits!$B$9*Assets!$S163,MAX(0,$F163-SUM($I163:U163)))),IF($E163=1,$F163-$I163,$H163)*INDEX(Rates!$C$2:$AP$60,MATCH($B163,Rates!$A$2:$A$60,0),14)))</f>
      </c>
      <c r="W163" s="2">
        <f>IF($B163="",0,IF($D163=1,IF(15&lt;=$C163,MIN(IF($E163=1,$F163-$I163,$H163)*INDEX(Rates!$C$2:$AP$60,MATCH($B163,Rates!$A$2:$A$60,0),15),Limits!$B$9*Assets!$S163),MIN(Limits!$B$9*Assets!$S163,MAX(0,$F163-SUM($I163:V163)))),IF($E163=1,$F163-$I163,$H163)*INDEX(Rates!$C$2:$AP$60,MATCH($B163,Rates!$A$2:$A$60,0),15)))</f>
      </c>
      <c r="X163" s="2">
        <f>IF($B163="",0,IF($D163=1,IF(16&lt;=$C163,MIN(IF($E163=1,$F163-$I163,$H163)*INDEX(Rates!$C$2:$AP$60,MATCH($B163,Rates!$A$2:$A$60,0),16),Limits!$B$9*Assets!$S163),MIN(Limits!$B$9*Assets!$S163,MAX(0,$F163-SUM($I163:W163)))),IF($E163=1,$F163-$I163,$H163)*INDEX(Rates!$C$2:$AP$60,MATCH($B163,Rates!$A$2:$A$60,0),16)))</f>
      </c>
      <c r="Y163" s="2">
        <f>IF($B163="",0,IF($D163=1,IF(17&lt;=$C163,MIN(IF($E163=1,$F163-$I163,$H163)*INDEX(Rates!$C$2:$AP$60,MATCH($B163,Rates!$A$2:$A$60,0),17),Limits!$B$9*Assets!$S163),MIN(Limits!$B$9*Assets!$S163,MAX(0,$F163-SUM($I163:X163)))),IF($E163=1,$F163-$I163,$H163)*INDEX(Rates!$C$2:$AP$60,MATCH($B163,Rates!$A$2:$A$60,0),17)))</f>
      </c>
      <c r="Z163" s="2">
        <f>IF($B163="",0,IF($D163=1,IF(18&lt;=$C163,MIN(IF($E163=1,$F163-$I163,$H163)*INDEX(Rates!$C$2:$AP$60,MATCH($B163,Rates!$A$2:$A$60,0),18),Limits!$B$9*Assets!$S163),MIN(Limits!$B$9*Assets!$S163,MAX(0,$F163-SUM($I163:Y163)))),IF($E163=1,$F163-$I163,$H163)*INDEX(Rates!$C$2:$AP$60,MATCH($B163,Rates!$A$2:$A$60,0),18)))</f>
      </c>
      <c r="AA163" s="2">
        <f>IF($B163="",0,IF($D163=1,IF(19&lt;=$C163,MIN(IF($E163=1,$F163-$I163,$H163)*INDEX(Rates!$C$2:$AP$60,MATCH($B163,Rates!$A$2:$A$60,0),19),Limits!$B$9*Assets!$S163),MIN(Limits!$B$9*Assets!$S163,MAX(0,$F163-SUM($I163:Z163)))),IF($E163=1,$F163-$I163,$H163)*INDEX(Rates!$C$2:$AP$60,MATCH($B163,Rates!$A$2:$A$60,0),19)))</f>
      </c>
      <c r="AB163" s="2">
        <f>IF($B163="",0,IF($D163=1,IF(20&lt;=$C163,MIN(IF($E163=1,$F163-$I163,$H163)*INDEX(Rates!$C$2:$AP$60,MATCH($B163,Rates!$A$2:$A$60,0),20),Limits!$B$9*Assets!$S163),MIN(Limits!$B$9*Assets!$S163,MAX(0,$F163-SUM($I163:AA163)))),IF($E163=1,$F163-$I163,$H163)*INDEX(Rates!$C$2:$AP$60,MATCH($B163,Rates!$A$2:$A$60,0),20)))</f>
      </c>
      <c r="AC163" s="2">
        <f>IF($B163="",0,IF($D163=1,IF(21&lt;=$C163,MIN(IF($E163=1,$F163-$I163,$H163)*INDEX(Rates!$C$2:$AP$60,MATCH($B163,Rates!$A$2:$A$60,0),21),Limits!$B$9*Assets!$S163),MIN(Limits!$B$9*Assets!$S163,MAX(0,$F163-SUM($I163:AB163)))),IF($E163=1,$F163-$I163,$H163)*INDEX(Rates!$C$2:$AP$60,MATCH($B163,Rates!$A$2:$A$60,0),21)))</f>
      </c>
      <c r="AD163" s="2">
        <f>IF($B163="",0,IF($D163=1,IF(22&lt;=$C163,MIN(IF($E163=1,$F163-$I163,$H163)*INDEX(Rates!$C$2:$AP$60,MATCH($B163,Rates!$A$2:$A$60,0),22),Limits!$B$9*Assets!$S163),MIN(Limits!$B$9*Assets!$S163,MAX(0,$F163-SUM($I163:AC163)))),IF($E163=1,$F163-$I163,$H163)*INDEX(Rates!$C$2:$AP$60,MATCH($B163,Rates!$A$2:$A$60,0),22)))</f>
      </c>
      <c r="AE163" s="2">
        <f>IF($B163="",0,IF($D163=1,IF(23&lt;=$C163,MIN(IF($E163=1,$F163-$I163,$H163)*INDEX(Rates!$C$2:$AP$60,MATCH($B163,Rates!$A$2:$A$60,0),23),Limits!$B$9*Assets!$S163),MIN(Limits!$B$9*Assets!$S163,MAX(0,$F163-SUM($I163:AD163)))),IF($E163=1,$F163-$I163,$H163)*INDEX(Rates!$C$2:$AP$60,MATCH($B163,Rates!$A$2:$A$60,0),23)))</f>
      </c>
      <c r="AF163" s="2">
        <f>IF($B163="",0,IF($D163=1,IF(24&lt;=$C163,MIN(IF($E163=1,$F163-$I163,$H163)*INDEX(Rates!$C$2:$AP$60,MATCH($B163,Rates!$A$2:$A$60,0),24),Limits!$B$9*Assets!$S163),MIN(Limits!$B$9*Assets!$S163,MAX(0,$F163-SUM($I163:AE163)))),IF($E163=1,$F163-$I163,$H163)*INDEX(Rates!$C$2:$AP$60,MATCH($B163,Rates!$A$2:$A$60,0),24)))</f>
      </c>
      <c r="AG163" s="2">
        <f>IF($B163="",0,IF($D163=1,IF(25&lt;=$C163,MIN(IF($E163=1,$F163-$I163,$H163)*INDEX(Rates!$C$2:$AP$60,MATCH($B163,Rates!$A$2:$A$60,0),25),Limits!$B$9*Assets!$S163),MIN(Limits!$B$9*Assets!$S163,MAX(0,$F163-SUM($I163:AF163)))),IF($E163=1,$F163-$I163,$H163)*INDEX(Rates!$C$2:$AP$60,MATCH($B163,Rates!$A$2:$A$60,0),25)))</f>
      </c>
      <c r="AH163" s="2">
        <f>IF($B163="",0,IF($D163=1,IF(26&lt;=$C163,MIN(IF($E163=1,$F163-$I163,$H163)*INDEX(Rates!$C$2:$AP$60,MATCH($B163,Rates!$A$2:$A$60,0),26),Limits!$B$9*Assets!$S163),MIN(Limits!$B$9*Assets!$S163,MAX(0,$F163-SUM($I163:AG163)))),IF($E163=1,$F163-$I163,$H163)*INDEX(Rates!$C$2:$AP$60,MATCH($B163,Rates!$A$2:$A$60,0),26)))</f>
      </c>
      <c r="AI163" s="2">
        <f>IF($B163="",0,IF($D163=1,IF(27&lt;=$C163,MIN(IF($E163=1,$F163-$I163,$H163)*INDEX(Rates!$C$2:$AP$60,MATCH($B163,Rates!$A$2:$A$60,0),27),Limits!$B$9*Assets!$S163),MIN(Limits!$B$9*Assets!$S163,MAX(0,$F163-SUM($I163:AH163)))),IF($E163=1,$F163-$I163,$H163)*INDEX(Rates!$C$2:$AP$60,MATCH($B163,Rates!$A$2:$A$60,0),27)))</f>
      </c>
      <c r="AJ163" s="2">
        <f>IF($B163="",0,IF($D163=1,IF(28&lt;=$C163,MIN(IF($E163=1,$F163-$I163,$H163)*INDEX(Rates!$C$2:$AP$60,MATCH($B163,Rates!$A$2:$A$60,0),28),Limits!$B$9*Assets!$S163),MIN(Limits!$B$9*Assets!$S163,MAX(0,$F163-SUM($I163:AI163)))),IF($E163=1,$F163-$I163,$H163)*INDEX(Rates!$C$2:$AP$60,MATCH($B163,Rates!$A$2:$A$60,0),28)))</f>
      </c>
      <c r="AK163" s="2">
        <f>IF($B163="",0,IF($D163=1,IF(29&lt;=$C163,MIN(IF($E163=1,$F163-$I163,$H163)*INDEX(Rates!$C$2:$AP$60,MATCH($B163,Rates!$A$2:$A$60,0),29),Limits!$B$9*Assets!$S163),MIN(Limits!$B$9*Assets!$S163,MAX(0,$F163-SUM($I163:AJ163)))),IF($E163=1,$F163-$I163,$H163)*INDEX(Rates!$C$2:$AP$60,MATCH($B163,Rates!$A$2:$A$60,0),29)))</f>
      </c>
      <c r="AL163" s="2">
        <f>IF($B163="",0,IF($D163=1,IF(30&lt;=$C163,MIN(IF($E163=1,$F163-$I163,$H163)*INDEX(Rates!$C$2:$AP$60,MATCH($B163,Rates!$A$2:$A$60,0),30),Limits!$B$9*Assets!$S163),MIN(Limits!$B$9*Assets!$S163,MAX(0,$F163-SUM($I163:AK163)))),IF($E163=1,$F163-$I163,$H163)*INDEX(Rates!$C$2:$AP$60,MATCH($B163,Rates!$A$2:$A$60,0),30)))</f>
      </c>
      <c r="AM163" s="2">
        <f>IF($B163="",0,IF($D163=1,IF(31&lt;=$C163,MIN(IF($E163=1,$F163-$I163,$H163)*INDEX(Rates!$C$2:$AP$60,MATCH($B163,Rates!$A$2:$A$60,0),31),Limits!$B$9*Assets!$S163),MIN(Limits!$B$9*Assets!$S163,MAX(0,$F163-SUM($I163:AL163)))),IF($E163=1,$F163-$I163,$H163)*INDEX(Rates!$C$2:$AP$60,MATCH($B163,Rates!$A$2:$A$60,0),31)))</f>
      </c>
      <c r="AN163" s="2">
        <f>IF($B163="",0,IF($D163=1,IF(32&lt;=$C163,MIN(IF($E163=1,$F163-$I163,$H163)*INDEX(Rates!$C$2:$AP$60,MATCH($B163,Rates!$A$2:$A$60,0),32),Limits!$B$9*Assets!$S163),MIN(Limits!$B$9*Assets!$S163,MAX(0,$F163-SUM($I163:AM163)))),IF($E163=1,$F163-$I163,$H163)*INDEX(Rates!$C$2:$AP$60,MATCH($B163,Rates!$A$2:$A$60,0),32)))</f>
      </c>
      <c r="AO163" s="2">
        <f>IF($B163="",0,IF($D163=1,IF(33&lt;=$C163,MIN(IF($E163=1,$F163-$I163,$H163)*INDEX(Rates!$C$2:$AP$60,MATCH($B163,Rates!$A$2:$A$60,0),33),Limits!$B$9*Assets!$S163),MIN(Limits!$B$9*Assets!$S163,MAX(0,$F163-SUM($I163:AN163)))),IF($E163=1,$F163-$I163,$H163)*INDEX(Rates!$C$2:$AP$60,MATCH($B163,Rates!$A$2:$A$60,0),33)))</f>
      </c>
      <c r="AP163" s="2">
        <f>IF($B163="",0,IF($D163=1,IF(34&lt;=$C163,MIN(IF($E163=1,$F163-$I163,$H163)*INDEX(Rates!$C$2:$AP$60,MATCH($B163,Rates!$A$2:$A$60,0),34),Limits!$B$9*Assets!$S163),MIN(Limits!$B$9*Assets!$S163,MAX(0,$F163-SUM($I163:AO163)))),IF($E163=1,$F163-$I163,$H163)*INDEX(Rates!$C$2:$AP$60,MATCH($B163,Rates!$A$2:$A$60,0),34)))</f>
      </c>
      <c r="AQ163" s="2">
        <f>IF($B163="",0,IF($D163=1,IF(35&lt;=$C163,MIN(IF($E163=1,$F163-$I163,$H163)*INDEX(Rates!$C$2:$AP$60,MATCH($B163,Rates!$A$2:$A$60,0),35),Limits!$B$9*Assets!$S163),MIN(Limits!$B$9*Assets!$S163,MAX(0,$F163-SUM($I163:AP163)))),IF($E163=1,$F163-$I163,$H163)*INDEX(Rates!$C$2:$AP$60,MATCH($B163,Rates!$A$2:$A$60,0),35)))</f>
      </c>
      <c r="AR163" s="2">
        <f>IF($B163="",0,IF($D163=1,IF(36&lt;=$C163,MIN(IF($E163=1,$F163-$I163,$H163)*INDEX(Rates!$C$2:$AP$60,MATCH($B163,Rates!$A$2:$A$60,0),36),Limits!$B$9*Assets!$S163),MIN(Limits!$B$9*Assets!$S163,MAX(0,$F163-SUM($I163:AQ163)))),IF($E163=1,$F163-$I163,$H163)*INDEX(Rates!$C$2:$AP$60,MATCH($B163,Rates!$A$2:$A$60,0),36)))</f>
      </c>
      <c r="AS163" s="2">
        <f>IF($B163="",0,IF($D163=1,IF(37&lt;=$C163,MIN(IF($E163=1,$F163-$I163,$H163)*INDEX(Rates!$C$2:$AP$60,MATCH($B163,Rates!$A$2:$A$60,0),37),Limits!$B$9*Assets!$S163),MIN(Limits!$B$9*Assets!$S163,MAX(0,$F163-SUM($I163:AR163)))),IF($E163=1,$F163-$I163,$H163)*INDEX(Rates!$C$2:$AP$60,MATCH($B163,Rates!$A$2:$A$60,0),37)))</f>
      </c>
      <c r="AT163" s="2">
        <f>IF($B163="",0,IF($D163=1,IF(38&lt;=$C163,MIN(IF($E163=1,$F163-$I163,$H163)*INDEX(Rates!$C$2:$AP$60,MATCH($B163,Rates!$A$2:$A$60,0),38),Limits!$B$9*Assets!$S163),MIN(Limits!$B$9*Assets!$S163,MAX(0,$F163-SUM($I163:AS163)))),IF($E163=1,$F163-$I163,$H163)*INDEX(Rates!$C$2:$AP$60,MATCH($B163,Rates!$A$2:$A$60,0),38)))</f>
      </c>
      <c r="AU163" s="2">
        <f>IF($B163="",0,IF($D163=1,IF(39&lt;=$C163,MIN(IF($E163=1,$F163-$I163,$H163)*INDEX(Rates!$C$2:$AP$60,MATCH($B163,Rates!$A$2:$A$60,0),39),Limits!$B$9*Assets!$S163),MIN(Limits!$B$9*Assets!$S163,MAX(0,$F163-SUM($I163:AT163)))),IF($E163=1,$F163-$I163,$H163)*INDEX(Rates!$C$2:$AP$60,MATCH($B163,Rates!$A$2:$A$60,0),39)))</f>
      </c>
      <c r="AV163" s="2">
        <f>IF($B163="",0,IF($D163=1,IF(40&lt;=$C163,MIN(IF($E163=1,$F163-$I163,$H163)*INDEX(Rates!$C$2:$AP$60,MATCH($B163,Rates!$A$2:$A$60,0),40),Limits!$B$9*Assets!$S163),MIN(Limits!$B$9*Assets!$S163,MAX(0,$F163-SUM($I163:AU163)))),IF($E163=1,$F163-$I163,$H163)*INDEX(Rates!$C$2:$AP$60,MATCH($B163,Rates!$A$2:$A$60,0),40)))</f>
      </c>
    </row>
    <row r="164" spans="1:48" x14ac:dyDescent="0.25">
      <c r="A164">
        <f>IF(Assets!A164="","",Assets!A164)</f>
      </c>
      <c r="B164">
        <f>Assets!AD164</f>
      </c>
      <c r="C164">
        <f>IF(B164="",0,INDEX(Rates!$B$2:$B$60,MATCH(B164,Rates!$A$2:$A$60,0)))</f>
      </c>
      <c r="D164">
        <f>Assets!X164</f>
      </c>
      <c r="E164">
        <f>IF(AND(D164=1,Assets!J164=1,Assets!K164=0),1,0)</f>
      </c>
      <c r="F164">
        <f>Assets!T164</f>
      </c>
      <c r="G164">
        <f>Assets!AF164+Assets!L164</f>
      </c>
      <c r="H164">
        <f>Assets!M164</f>
      </c>
      <c r="I164" s="2">
        <f>IF($B164="",0,IF($D164=1,IF(1&lt;=$C164,MIN($G164+$H164*INDEX(Rates!$C$2:$AP$60,MATCH($B164,Rates!$A$2:$A$60,0),1),Assets!$Z164),MIN($G164+$H164*INDEX(Rates!$C$2:$AP$60,MATCH($B164,Rates!$A$2:$A$60,0),1),Assets!$Z164)),$G164+$H164*INDEX(Rates!$C$2:$AP$60,MATCH($B164,Rates!$A$2:$A$60,0),1)))</f>
      </c>
      <c r="J164" s="2">
        <f>IF($B164="",0,IF($D164=1,IF(2&lt;=$C164,MIN(IF($E164=1,$F164-$I164,$H164)*INDEX(Rates!$C$2:$AP$60,MATCH($B164,Rates!$A$2:$A$60,0),2),Limits!$B$7*Assets!$S164),MIN(Limits!$B$9*Assets!$S164,MAX(0,$F164-SUM($I164:I164)))),IF($E164=1,$F164-$I164,$H164)*INDEX(Rates!$C$2:$AP$60,MATCH($B164,Rates!$A$2:$A$60,0),2)))</f>
      </c>
      <c r="K164" s="2">
        <f>IF($B164="",0,IF($D164=1,IF(3&lt;=$C164,MIN(IF($E164=1,$F164-$I164,$H164)*INDEX(Rates!$C$2:$AP$60,MATCH($B164,Rates!$A$2:$A$60,0),3),Limits!$B$8*Assets!$S164),MIN(Limits!$B$9*Assets!$S164,MAX(0,$F164-SUM($I164:J164)))),IF($E164=1,$F164-$I164,$H164)*INDEX(Rates!$C$2:$AP$60,MATCH($B164,Rates!$A$2:$A$60,0),3)))</f>
      </c>
      <c r="L164" s="2">
        <f>IF($B164="",0,IF($D164=1,IF(4&lt;=$C164,MIN(IF($E164=1,$F164-$I164,$H164)*INDEX(Rates!$C$2:$AP$60,MATCH($B164,Rates!$A$2:$A$60,0),4),Limits!$B$9*Assets!$S164),MIN(Limits!$B$9*Assets!$S164,MAX(0,$F164-SUM($I164:K164)))),IF($E164=1,$F164-$I164,$H164)*INDEX(Rates!$C$2:$AP$60,MATCH($B164,Rates!$A$2:$A$60,0),4)))</f>
      </c>
      <c r="M164" s="2">
        <f>IF($B164="",0,IF($D164=1,IF(5&lt;=$C164,MIN(IF($E164=1,$F164-$I164,$H164)*INDEX(Rates!$C$2:$AP$60,MATCH($B164,Rates!$A$2:$A$60,0),5),Limits!$B$9*Assets!$S164),MIN(Limits!$B$9*Assets!$S164,MAX(0,$F164-SUM($I164:L164)))),IF($E164=1,$F164-$I164,$H164)*INDEX(Rates!$C$2:$AP$60,MATCH($B164,Rates!$A$2:$A$60,0),5)))</f>
      </c>
      <c r="N164" s="2">
        <f>IF($B164="",0,IF($D164=1,IF(6&lt;=$C164,MIN(IF($E164=1,$F164-$I164,$H164)*INDEX(Rates!$C$2:$AP$60,MATCH($B164,Rates!$A$2:$A$60,0),6),Limits!$B$9*Assets!$S164),MIN(Limits!$B$9*Assets!$S164,MAX(0,$F164-SUM($I164:M164)))),IF($E164=1,$F164-$I164,$H164)*INDEX(Rates!$C$2:$AP$60,MATCH($B164,Rates!$A$2:$A$60,0),6)))</f>
      </c>
      <c r="O164" s="2">
        <f>IF($B164="",0,IF($D164=1,IF(7&lt;=$C164,MIN(IF($E164=1,$F164-$I164,$H164)*INDEX(Rates!$C$2:$AP$60,MATCH($B164,Rates!$A$2:$A$60,0),7),Limits!$B$9*Assets!$S164),MIN(Limits!$B$9*Assets!$S164,MAX(0,$F164-SUM($I164:N164)))),IF($E164=1,$F164-$I164,$H164)*INDEX(Rates!$C$2:$AP$60,MATCH($B164,Rates!$A$2:$A$60,0),7)))</f>
      </c>
      <c r="P164" s="2">
        <f>IF($B164="",0,IF($D164=1,IF(8&lt;=$C164,MIN(IF($E164=1,$F164-$I164,$H164)*INDEX(Rates!$C$2:$AP$60,MATCH($B164,Rates!$A$2:$A$60,0),8),Limits!$B$9*Assets!$S164),MIN(Limits!$B$9*Assets!$S164,MAX(0,$F164-SUM($I164:O164)))),IF($E164=1,$F164-$I164,$H164)*INDEX(Rates!$C$2:$AP$60,MATCH($B164,Rates!$A$2:$A$60,0),8)))</f>
      </c>
      <c r="Q164" s="2">
        <f>IF($B164="",0,IF($D164=1,IF(9&lt;=$C164,MIN(IF($E164=1,$F164-$I164,$H164)*INDEX(Rates!$C$2:$AP$60,MATCH($B164,Rates!$A$2:$A$60,0),9),Limits!$B$9*Assets!$S164),MIN(Limits!$B$9*Assets!$S164,MAX(0,$F164-SUM($I164:P164)))),IF($E164=1,$F164-$I164,$H164)*INDEX(Rates!$C$2:$AP$60,MATCH($B164,Rates!$A$2:$A$60,0),9)))</f>
      </c>
      <c r="R164" s="2">
        <f>IF($B164="",0,IF($D164=1,IF(10&lt;=$C164,MIN(IF($E164=1,$F164-$I164,$H164)*INDEX(Rates!$C$2:$AP$60,MATCH($B164,Rates!$A$2:$A$60,0),10),Limits!$B$9*Assets!$S164),MIN(Limits!$B$9*Assets!$S164,MAX(0,$F164-SUM($I164:Q164)))),IF($E164=1,$F164-$I164,$H164)*INDEX(Rates!$C$2:$AP$60,MATCH($B164,Rates!$A$2:$A$60,0),10)))</f>
      </c>
      <c r="S164" s="2">
        <f>IF($B164="",0,IF($D164=1,IF(11&lt;=$C164,MIN(IF($E164=1,$F164-$I164,$H164)*INDEX(Rates!$C$2:$AP$60,MATCH($B164,Rates!$A$2:$A$60,0),11),Limits!$B$9*Assets!$S164),MIN(Limits!$B$9*Assets!$S164,MAX(0,$F164-SUM($I164:R164)))),IF($E164=1,$F164-$I164,$H164)*INDEX(Rates!$C$2:$AP$60,MATCH($B164,Rates!$A$2:$A$60,0),11)))</f>
      </c>
      <c r="T164" s="2">
        <f>IF($B164="",0,IF($D164=1,IF(12&lt;=$C164,MIN(IF($E164=1,$F164-$I164,$H164)*INDEX(Rates!$C$2:$AP$60,MATCH($B164,Rates!$A$2:$A$60,0),12),Limits!$B$9*Assets!$S164),MIN(Limits!$B$9*Assets!$S164,MAX(0,$F164-SUM($I164:S164)))),IF($E164=1,$F164-$I164,$H164)*INDEX(Rates!$C$2:$AP$60,MATCH($B164,Rates!$A$2:$A$60,0),12)))</f>
      </c>
      <c r="U164" s="2">
        <f>IF($B164="",0,IF($D164=1,IF(13&lt;=$C164,MIN(IF($E164=1,$F164-$I164,$H164)*INDEX(Rates!$C$2:$AP$60,MATCH($B164,Rates!$A$2:$A$60,0),13),Limits!$B$9*Assets!$S164),MIN(Limits!$B$9*Assets!$S164,MAX(0,$F164-SUM($I164:T164)))),IF($E164=1,$F164-$I164,$H164)*INDEX(Rates!$C$2:$AP$60,MATCH($B164,Rates!$A$2:$A$60,0),13)))</f>
      </c>
      <c r="V164" s="2">
        <f>IF($B164="",0,IF($D164=1,IF(14&lt;=$C164,MIN(IF($E164=1,$F164-$I164,$H164)*INDEX(Rates!$C$2:$AP$60,MATCH($B164,Rates!$A$2:$A$60,0),14),Limits!$B$9*Assets!$S164),MIN(Limits!$B$9*Assets!$S164,MAX(0,$F164-SUM($I164:U164)))),IF($E164=1,$F164-$I164,$H164)*INDEX(Rates!$C$2:$AP$60,MATCH($B164,Rates!$A$2:$A$60,0),14)))</f>
      </c>
      <c r="W164" s="2">
        <f>IF($B164="",0,IF($D164=1,IF(15&lt;=$C164,MIN(IF($E164=1,$F164-$I164,$H164)*INDEX(Rates!$C$2:$AP$60,MATCH($B164,Rates!$A$2:$A$60,0),15),Limits!$B$9*Assets!$S164),MIN(Limits!$B$9*Assets!$S164,MAX(0,$F164-SUM($I164:V164)))),IF($E164=1,$F164-$I164,$H164)*INDEX(Rates!$C$2:$AP$60,MATCH($B164,Rates!$A$2:$A$60,0),15)))</f>
      </c>
      <c r="X164" s="2">
        <f>IF($B164="",0,IF($D164=1,IF(16&lt;=$C164,MIN(IF($E164=1,$F164-$I164,$H164)*INDEX(Rates!$C$2:$AP$60,MATCH($B164,Rates!$A$2:$A$60,0),16),Limits!$B$9*Assets!$S164),MIN(Limits!$B$9*Assets!$S164,MAX(0,$F164-SUM($I164:W164)))),IF($E164=1,$F164-$I164,$H164)*INDEX(Rates!$C$2:$AP$60,MATCH($B164,Rates!$A$2:$A$60,0),16)))</f>
      </c>
      <c r="Y164" s="2">
        <f>IF($B164="",0,IF($D164=1,IF(17&lt;=$C164,MIN(IF($E164=1,$F164-$I164,$H164)*INDEX(Rates!$C$2:$AP$60,MATCH($B164,Rates!$A$2:$A$60,0),17),Limits!$B$9*Assets!$S164),MIN(Limits!$B$9*Assets!$S164,MAX(0,$F164-SUM($I164:X164)))),IF($E164=1,$F164-$I164,$H164)*INDEX(Rates!$C$2:$AP$60,MATCH($B164,Rates!$A$2:$A$60,0),17)))</f>
      </c>
      <c r="Z164" s="2">
        <f>IF($B164="",0,IF($D164=1,IF(18&lt;=$C164,MIN(IF($E164=1,$F164-$I164,$H164)*INDEX(Rates!$C$2:$AP$60,MATCH($B164,Rates!$A$2:$A$60,0),18),Limits!$B$9*Assets!$S164),MIN(Limits!$B$9*Assets!$S164,MAX(0,$F164-SUM($I164:Y164)))),IF($E164=1,$F164-$I164,$H164)*INDEX(Rates!$C$2:$AP$60,MATCH($B164,Rates!$A$2:$A$60,0),18)))</f>
      </c>
      <c r="AA164" s="2">
        <f>IF($B164="",0,IF($D164=1,IF(19&lt;=$C164,MIN(IF($E164=1,$F164-$I164,$H164)*INDEX(Rates!$C$2:$AP$60,MATCH($B164,Rates!$A$2:$A$60,0),19),Limits!$B$9*Assets!$S164),MIN(Limits!$B$9*Assets!$S164,MAX(0,$F164-SUM($I164:Z164)))),IF($E164=1,$F164-$I164,$H164)*INDEX(Rates!$C$2:$AP$60,MATCH($B164,Rates!$A$2:$A$60,0),19)))</f>
      </c>
      <c r="AB164" s="2">
        <f>IF($B164="",0,IF($D164=1,IF(20&lt;=$C164,MIN(IF($E164=1,$F164-$I164,$H164)*INDEX(Rates!$C$2:$AP$60,MATCH($B164,Rates!$A$2:$A$60,0),20),Limits!$B$9*Assets!$S164),MIN(Limits!$B$9*Assets!$S164,MAX(0,$F164-SUM($I164:AA164)))),IF($E164=1,$F164-$I164,$H164)*INDEX(Rates!$C$2:$AP$60,MATCH($B164,Rates!$A$2:$A$60,0),20)))</f>
      </c>
      <c r="AC164" s="2">
        <f>IF($B164="",0,IF($D164=1,IF(21&lt;=$C164,MIN(IF($E164=1,$F164-$I164,$H164)*INDEX(Rates!$C$2:$AP$60,MATCH($B164,Rates!$A$2:$A$60,0),21),Limits!$B$9*Assets!$S164),MIN(Limits!$B$9*Assets!$S164,MAX(0,$F164-SUM($I164:AB164)))),IF($E164=1,$F164-$I164,$H164)*INDEX(Rates!$C$2:$AP$60,MATCH($B164,Rates!$A$2:$A$60,0),21)))</f>
      </c>
      <c r="AD164" s="2">
        <f>IF($B164="",0,IF($D164=1,IF(22&lt;=$C164,MIN(IF($E164=1,$F164-$I164,$H164)*INDEX(Rates!$C$2:$AP$60,MATCH($B164,Rates!$A$2:$A$60,0),22),Limits!$B$9*Assets!$S164),MIN(Limits!$B$9*Assets!$S164,MAX(0,$F164-SUM($I164:AC164)))),IF($E164=1,$F164-$I164,$H164)*INDEX(Rates!$C$2:$AP$60,MATCH($B164,Rates!$A$2:$A$60,0),22)))</f>
      </c>
      <c r="AE164" s="2">
        <f>IF($B164="",0,IF($D164=1,IF(23&lt;=$C164,MIN(IF($E164=1,$F164-$I164,$H164)*INDEX(Rates!$C$2:$AP$60,MATCH($B164,Rates!$A$2:$A$60,0),23),Limits!$B$9*Assets!$S164),MIN(Limits!$B$9*Assets!$S164,MAX(0,$F164-SUM($I164:AD164)))),IF($E164=1,$F164-$I164,$H164)*INDEX(Rates!$C$2:$AP$60,MATCH($B164,Rates!$A$2:$A$60,0),23)))</f>
      </c>
      <c r="AF164" s="2">
        <f>IF($B164="",0,IF($D164=1,IF(24&lt;=$C164,MIN(IF($E164=1,$F164-$I164,$H164)*INDEX(Rates!$C$2:$AP$60,MATCH($B164,Rates!$A$2:$A$60,0),24),Limits!$B$9*Assets!$S164),MIN(Limits!$B$9*Assets!$S164,MAX(0,$F164-SUM($I164:AE164)))),IF($E164=1,$F164-$I164,$H164)*INDEX(Rates!$C$2:$AP$60,MATCH($B164,Rates!$A$2:$A$60,0),24)))</f>
      </c>
      <c r="AG164" s="2">
        <f>IF($B164="",0,IF($D164=1,IF(25&lt;=$C164,MIN(IF($E164=1,$F164-$I164,$H164)*INDEX(Rates!$C$2:$AP$60,MATCH($B164,Rates!$A$2:$A$60,0),25),Limits!$B$9*Assets!$S164),MIN(Limits!$B$9*Assets!$S164,MAX(0,$F164-SUM($I164:AF164)))),IF($E164=1,$F164-$I164,$H164)*INDEX(Rates!$C$2:$AP$60,MATCH($B164,Rates!$A$2:$A$60,0),25)))</f>
      </c>
      <c r="AH164" s="2">
        <f>IF($B164="",0,IF($D164=1,IF(26&lt;=$C164,MIN(IF($E164=1,$F164-$I164,$H164)*INDEX(Rates!$C$2:$AP$60,MATCH($B164,Rates!$A$2:$A$60,0),26),Limits!$B$9*Assets!$S164),MIN(Limits!$B$9*Assets!$S164,MAX(0,$F164-SUM($I164:AG164)))),IF($E164=1,$F164-$I164,$H164)*INDEX(Rates!$C$2:$AP$60,MATCH($B164,Rates!$A$2:$A$60,0),26)))</f>
      </c>
      <c r="AI164" s="2">
        <f>IF($B164="",0,IF($D164=1,IF(27&lt;=$C164,MIN(IF($E164=1,$F164-$I164,$H164)*INDEX(Rates!$C$2:$AP$60,MATCH($B164,Rates!$A$2:$A$60,0),27),Limits!$B$9*Assets!$S164),MIN(Limits!$B$9*Assets!$S164,MAX(0,$F164-SUM($I164:AH164)))),IF($E164=1,$F164-$I164,$H164)*INDEX(Rates!$C$2:$AP$60,MATCH($B164,Rates!$A$2:$A$60,0),27)))</f>
      </c>
      <c r="AJ164" s="2">
        <f>IF($B164="",0,IF($D164=1,IF(28&lt;=$C164,MIN(IF($E164=1,$F164-$I164,$H164)*INDEX(Rates!$C$2:$AP$60,MATCH($B164,Rates!$A$2:$A$60,0),28),Limits!$B$9*Assets!$S164),MIN(Limits!$B$9*Assets!$S164,MAX(0,$F164-SUM($I164:AI164)))),IF($E164=1,$F164-$I164,$H164)*INDEX(Rates!$C$2:$AP$60,MATCH($B164,Rates!$A$2:$A$60,0),28)))</f>
      </c>
      <c r="AK164" s="2">
        <f>IF($B164="",0,IF($D164=1,IF(29&lt;=$C164,MIN(IF($E164=1,$F164-$I164,$H164)*INDEX(Rates!$C$2:$AP$60,MATCH($B164,Rates!$A$2:$A$60,0),29),Limits!$B$9*Assets!$S164),MIN(Limits!$B$9*Assets!$S164,MAX(0,$F164-SUM($I164:AJ164)))),IF($E164=1,$F164-$I164,$H164)*INDEX(Rates!$C$2:$AP$60,MATCH($B164,Rates!$A$2:$A$60,0),29)))</f>
      </c>
      <c r="AL164" s="2">
        <f>IF($B164="",0,IF($D164=1,IF(30&lt;=$C164,MIN(IF($E164=1,$F164-$I164,$H164)*INDEX(Rates!$C$2:$AP$60,MATCH($B164,Rates!$A$2:$A$60,0),30),Limits!$B$9*Assets!$S164),MIN(Limits!$B$9*Assets!$S164,MAX(0,$F164-SUM($I164:AK164)))),IF($E164=1,$F164-$I164,$H164)*INDEX(Rates!$C$2:$AP$60,MATCH($B164,Rates!$A$2:$A$60,0),30)))</f>
      </c>
      <c r="AM164" s="2">
        <f>IF($B164="",0,IF($D164=1,IF(31&lt;=$C164,MIN(IF($E164=1,$F164-$I164,$H164)*INDEX(Rates!$C$2:$AP$60,MATCH($B164,Rates!$A$2:$A$60,0),31),Limits!$B$9*Assets!$S164),MIN(Limits!$B$9*Assets!$S164,MAX(0,$F164-SUM($I164:AL164)))),IF($E164=1,$F164-$I164,$H164)*INDEX(Rates!$C$2:$AP$60,MATCH($B164,Rates!$A$2:$A$60,0),31)))</f>
      </c>
      <c r="AN164" s="2">
        <f>IF($B164="",0,IF($D164=1,IF(32&lt;=$C164,MIN(IF($E164=1,$F164-$I164,$H164)*INDEX(Rates!$C$2:$AP$60,MATCH($B164,Rates!$A$2:$A$60,0),32),Limits!$B$9*Assets!$S164),MIN(Limits!$B$9*Assets!$S164,MAX(0,$F164-SUM($I164:AM164)))),IF($E164=1,$F164-$I164,$H164)*INDEX(Rates!$C$2:$AP$60,MATCH($B164,Rates!$A$2:$A$60,0),32)))</f>
      </c>
      <c r="AO164" s="2">
        <f>IF($B164="",0,IF($D164=1,IF(33&lt;=$C164,MIN(IF($E164=1,$F164-$I164,$H164)*INDEX(Rates!$C$2:$AP$60,MATCH($B164,Rates!$A$2:$A$60,0),33),Limits!$B$9*Assets!$S164),MIN(Limits!$B$9*Assets!$S164,MAX(0,$F164-SUM($I164:AN164)))),IF($E164=1,$F164-$I164,$H164)*INDEX(Rates!$C$2:$AP$60,MATCH($B164,Rates!$A$2:$A$60,0),33)))</f>
      </c>
      <c r="AP164" s="2">
        <f>IF($B164="",0,IF($D164=1,IF(34&lt;=$C164,MIN(IF($E164=1,$F164-$I164,$H164)*INDEX(Rates!$C$2:$AP$60,MATCH($B164,Rates!$A$2:$A$60,0),34),Limits!$B$9*Assets!$S164),MIN(Limits!$B$9*Assets!$S164,MAX(0,$F164-SUM($I164:AO164)))),IF($E164=1,$F164-$I164,$H164)*INDEX(Rates!$C$2:$AP$60,MATCH($B164,Rates!$A$2:$A$60,0),34)))</f>
      </c>
      <c r="AQ164" s="2">
        <f>IF($B164="",0,IF($D164=1,IF(35&lt;=$C164,MIN(IF($E164=1,$F164-$I164,$H164)*INDEX(Rates!$C$2:$AP$60,MATCH($B164,Rates!$A$2:$A$60,0),35),Limits!$B$9*Assets!$S164),MIN(Limits!$B$9*Assets!$S164,MAX(0,$F164-SUM($I164:AP164)))),IF($E164=1,$F164-$I164,$H164)*INDEX(Rates!$C$2:$AP$60,MATCH($B164,Rates!$A$2:$A$60,0),35)))</f>
      </c>
      <c r="AR164" s="2">
        <f>IF($B164="",0,IF($D164=1,IF(36&lt;=$C164,MIN(IF($E164=1,$F164-$I164,$H164)*INDEX(Rates!$C$2:$AP$60,MATCH($B164,Rates!$A$2:$A$60,0),36),Limits!$B$9*Assets!$S164),MIN(Limits!$B$9*Assets!$S164,MAX(0,$F164-SUM($I164:AQ164)))),IF($E164=1,$F164-$I164,$H164)*INDEX(Rates!$C$2:$AP$60,MATCH($B164,Rates!$A$2:$A$60,0),36)))</f>
      </c>
      <c r="AS164" s="2">
        <f>IF($B164="",0,IF($D164=1,IF(37&lt;=$C164,MIN(IF($E164=1,$F164-$I164,$H164)*INDEX(Rates!$C$2:$AP$60,MATCH($B164,Rates!$A$2:$A$60,0),37),Limits!$B$9*Assets!$S164),MIN(Limits!$B$9*Assets!$S164,MAX(0,$F164-SUM($I164:AR164)))),IF($E164=1,$F164-$I164,$H164)*INDEX(Rates!$C$2:$AP$60,MATCH($B164,Rates!$A$2:$A$60,0),37)))</f>
      </c>
      <c r="AT164" s="2">
        <f>IF($B164="",0,IF($D164=1,IF(38&lt;=$C164,MIN(IF($E164=1,$F164-$I164,$H164)*INDEX(Rates!$C$2:$AP$60,MATCH($B164,Rates!$A$2:$A$60,0),38),Limits!$B$9*Assets!$S164),MIN(Limits!$B$9*Assets!$S164,MAX(0,$F164-SUM($I164:AS164)))),IF($E164=1,$F164-$I164,$H164)*INDEX(Rates!$C$2:$AP$60,MATCH($B164,Rates!$A$2:$A$60,0),38)))</f>
      </c>
      <c r="AU164" s="2">
        <f>IF($B164="",0,IF($D164=1,IF(39&lt;=$C164,MIN(IF($E164=1,$F164-$I164,$H164)*INDEX(Rates!$C$2:$AP$60,MATCH($B164,Rates!$A$2:$A$60,0),39),Limits!$B$9*Assets!$S164),MIN(Limits!$B$9*Assets!$S164,MAX(0,$F164-SUM($I164:AT164)))),IF($E164=1,$F164-$I164,$H164)*INDEX(Rates!$C$2:$AP$60,MATCH($B164,Rates!$A$2:$A$60,0),39)))</f>
      </c>
      <c r="AV164" s="2">
        <f>IF($B164="",0,IF($D164=1,IF(40&lt;=$C164,MIN(IF($E164=1,$F164-$I164,$H164)*INDEX(Rates!$C$2:$AP$60,MATCH($B164,Rates!$A$2:$A$60,0),40),Limits!$B$9*Assets!$S164),MIN(Limits!$B$9*Assets!$S164,MAX(0,$F164-SUM($I164:AU164)))),IF($E164=1,$F164-$I164,$H164)*INDEX(Rates!$C$2:$AP$60,MATCH($B164,Rates!$A$2:$A$60,0),40)))</f>
      </c>
    </row>
    <row r="165" spans="1:48" x14ac:dyDescent="0.25">
      <c r="A165">
        <f>IF(Assets!A165="","",Assets!A165)</f>
      </c>
      <c r="B165">
        <f>Assets!AD165</f>
      </c>
      <c r="C165">
        <f>IF(B165="",0,INDEX(Rates!$B$2:$B$60,MATCH(B165,Rates!$A$2:$A$60,0)))</f>
      </c>
      <c r="D165">
        <f>Assets!X165</f>
      </c>
      <c r="E165">
        <f>IF(AND(D165=1,Assets!J165=1,Assets!K165=0),1,0)</f>
      </c>
      <c r="F165">
        <f>Assets!T165</f>
      </c>
      <c r="G165">
        <f>Assets!AF165+Assets!L165</f>
      </c>
      <c r="H165">
        <f>Assets!M165</f>
      </c>
      <c r="I165" s="2">
        <f>IF($B165="",0,IF($D165=1,IF(1&lt;=$C165,MIN($G165+$H165*INDEX(Rates!$C$2:$AP$60,MATCH($B165,Rates!$A$2:$A$60,0),1),Assets!$Z165),MIN($G165+$H165*INDEX(Rates!$C$2:$AP$60,MATCH($B165,Rates!$A$2:$A$60,0),1),Assets!$Z165)),$G165+$H165*INDEX(Rates!$C$2:$AP$60,MATCH($B165,Rates!$A$2:$A$60,0),1)))</f>
      </c>
      <c r="J165" s="2">
        <f>IF($B165="",0,IF($D165=1,IF(2&lt;=$C165,MIN(IF($E165=1,$F165-$I165,$H165)*INDEX(Rates!$C$2:$AP$60,MATCH($B165,Rates!$A$2:$A$60,0),2),Limits!$B$7*Assets!$S165),MIN(Limits!$B$9*Assets!$S165,MAX(0,$F165-SUM($I165:I165)))),IF($E165=1,$F165-$I165,$H165)*INDEX(Rates!$C$2:$AP$60,MATCH($B165,Rates!$A$2:$A$60,0),2)))</f>
      </c>
      <c r="K165" s="2">
        <f>IF($B165="",0,IF($D165=1,IF(3&lt;=$C165,MIN(IF($E165=1,$F165-$I165,$H165)*INDEX(Rates!$C$2:$AP$60,MATCH($B165,Rates!$A$2:$A$60,0),3),Limits!$B$8*Assets!$S165),MIN(Limits!$B$9*Assets!$S165,MAX(0,$F165-SUM($I165:J165)))),IF($E165=1,$F165-$I165,$H165)*INDEX(Rates!$C$2:$AP$60,MATCH($B165,Rates!$A$2:$A$60,0),3)))</f>
      </c>
      <c r="L165" s="2">
        <f>IF($B165="",0,IF($D165=1,IF(4&lt;=$C165,MIN(IF($E165=1,$F165-$I165,$H165)*INDEX(Rates!$C$2:$AP$60,MATCH($B165,Rates!$A$2:$A$60,0),4),Limits!$B$9*Assets!$S165),MIN(Limits!$B$9*Assets!$S165,MAX(0,$F165-SUM($I165:K165)))),IF($E165=1,$F165-$I165,$H165)*INDEX(Rates!$C$2:$AP$60,MATCH($B165,Rates!$A$2:$A$60,0),4)))</f>
      </c>
      <c r="M165" s="2">
        <f>IF($B165="",0,IF($D165=1,IF(5&lt;=$C165,MIN(IF($E165=1,$F165-$I165,$H165)*INDEX(Rates!$C$2:$AP$60,MATCH($B165,Rates!$A$2:$A$60,0),5),Limits!$B$9*Assets!$S165),MIN(Limits!$B$9*Assets!$S165,MAX(0,$F165-SUM($I165:L165)))),IF($E165=1,$F165-$I165,$H165)*INDEX(Rates!$C$2:$AP$60,MATCH($B165,Rates!$A$2:$A$60,0),5)))</f>
      </c>
      <c r="N165" s="2">
        <f>IF($B165="",0,IF($D165=1,IF(6&lt;=$C165,MIN(IF($E165=1,$F165-$I165,$H165)*INDEX(Rates!$C$2:$AP$60,MATCH($B165,Rates!$A$2:$A$60,0),6),Limits!$B$9*Assets!$S165),MIN(Limits!$B$9*Assets!$S165,MAX(0,$F165-SUM($I165:M165)))),IF($E165=1,$F165-$I165,$H165)*INDEX(Rates!$C$2:$AP$60,MATCH($B165,Rates!$A$2:$A$60,0),6)))</f>
      </c>
      <c r="O165" s="2">
        <f>IF($B165="",0,IF($D165=1,IF(7&lt;=$C165,MIN(IF($E165=1,$F165-$I165,$H165)*INDEX(Rates!$C$2:$AP$60,MATCH($B165,Rates!$A$2:$A$60,0),7),Limits!$B$9*Assets!$S165),MIN(Limits!$B$9*Assets!$S165,MAX(0,$F165-SUM($I165:N165)))),IF($E165=1,$F165-$I165,$H165)*INDEX(Rates!$C$2:$AP$60,MATCH($B165,Rates!$A$2:$A$60,0),7)))</f>
      </c>
      <c r="P165" s="2">
        <f>IF($B165="",0,IF($D165=1,IF(8&lt;=$C165,MIN(IF($E165=1,$F165-$I165,$H165)*INDEX(Rates!$C$2:$AP$60,MATCH($B165,Rates!$A$2:$A$60,0),8),Limits!$B$9*Assets!$S165),MIN(Limits!$B$9*Assets!$S165,MAX(0,$F165-SUM($I165:O165)))),IF($E165=1,$F165-$I165,$H165)*INDEX(Rates!$C$2:$AP$60,MATCH($B165,Rates!$A$2:$A$60,0),8)))</f>
      </c>
      <c r="Q165" s="2">
        <f>IF($B165="",0,IF($D165=1,IF(9&lt;=$C165,MIN(IF($E165=1,$F165-$I165,$H165)*INDEX(Rates!$C$2:$AP$60,MATCH($B165,Rates!$A$2:$A$60,0),9),Limits!$B$9*Assets!$S165),MIN(Limits!$B$9*Assets!$S165,MAX(0,$F165-SUM($I165:P165)))),IF($E165=1,$F165-$I165,$H165)*INDEX(Rates!$C$2:$AP$60,MATCH($B165,Rates!$A$2:$A$60,0),9)))</f>
      </c>
      <c r="R165" s="2">
        <f>IF($B165="",0,IF($D165=1,IF(10&lt;=$C165,MIN(IF($E165=1,$F165-$I165,$H165)*INDEX(Rates!$C$2:$AP$60,MATCH($B165,Rates!$A$2:$A$60,0),10),Limits!$B$9*Assets!$S165),MIN(Limits!$B$9*Assets!$S165,MAX(0,$F165-SUM($I165:Q165)))),IF($E165=1,$F165-$I165,$H165)*INDEX(Rates!$C$2:$AP$60,MATCH($B165,Rates!$A$2:$A$60,0),10)))</f>
      </c>
      <c r="S165" s="2">
        <f>IF($B165="",0,IF($D165=1,IF(11&lt;=$C165,MIN(IF($E165=1,$F165-$I165,$H165)*INDEX(Rates!$C$2:$AP$60,MATCH($B165,Rates!$A$2:$A$60,0),11),Limits!$B$9*Assets!$S165),MIN(Limits!$B$9*Assets!$S165,MAX(0,$F165-SUM($I165:R165)))),IF($E165=1,$F165-$I165,$H165)*INDEX(Rates!$C$2:$AP$60,MATCH($B165,Rates!$A$2:$A$60,0),11)))</f>
      </c>
      <c r="T165" s="2">
        <f>IF($B165="",0,IF($D165=1,IF(12&lt;=$C165,MIN(IF($E165=1,$F165-$I165,$H165)*INDEX(Rates!$C$2:$AP$60,MATCH($B165,Rates!$A$2:$A$60,0),12),Limits!$B$9*Assets!$S165),MIN(Limits!$B$9*Assets!$S165,MAX(0,$F165-SUM($I165:S165)))),IF($E165=1,$F165-$I165,$H165)*INDEX(Rates!$C$2:$AP$60,MATCH($B165,Rates!$A$2:$A$60,0),12)))</f>
      </c>
      <c r="U165" s="2">
        <f>IF($B165="",0,IF($D165=1,IF(13&lt;=$C165,MIN(IF($E165=1,$F165-$I165,$H165)*INDEX(Rates!$C$2:$AP$60,MATCH($B165,Rates!$A$2:$A$60,0),13),Limits!$B$9*Assets!$S165),MIN(Limits!$B$9*Assets!$S165,MAX(0,$F165-SUM($I165:T165)))),IF($E165=1,$F165-$I165,$H165)*INDEX(Rates!$C$2:$AP$60,MATCH($B165,Rates!$A$2:$A$60,0),13)))</f>
      </c>
      <c r="V165" s="2">
        <f>IF($B165="",0,IF($D165=1,IF(14&lt;=$C165,MIN(IF($E165=1,$F165-$I165,$H165)*INDEX(Rates!$C$2:$AP$60,MATCH($B165,Rates!$A$2:$A$60,0),14),Limits!$B$9*Assets!$S165),MIN(Limits!$B$9*Assets!$S165,MAX(0,$F165-SUM($I165:U165)))),IF($E165=1,$F165-$I165,$H165)*INDEX(Rates!$C$2:$AP$60,MATCH($B165,Rates!$A$2:$A$60,0),14)))</f>
      </c>
      <c r="W165" s="2">
        <f>IF($B165="",0,IF($D165=1,IF(15&lt;=$C165,MIN(IF($E165=1,$F165-$I165,$H165)*INDEX(Rates!$C$2:$AP$60,MATCH($B165,Rates!$A$2:$A$60,0),15),Limits!$B$9*Assets!$S165),MIN(Limits!$B$9*Assets!$S165,MAX(0,$F165-SUM($I165:V165)))),IF($E165=1,$F165-$I165,$H165)*INDEX(Rates!$C$2:$AP$60,MATCH($B165,Rates!$A$2:$A$60,0),15)))</f>
      </c>
      <c r="X165" s="2">
        <f>IF($B165="",0,IF($D165=1,IF(16&lt;=$C165,MIN(IF($E165=1,$F165-$I165,$H165)*INDEX(Rates!$C$2:$AP$60,MATCH($B165,Rates!$A$2:$A$60,0),16),Limits!$B$9*Assets!$S165),MIN(Limits!$B$9*Assets!$S165,MAX(0,$F165-SUM($I165:W165)))),IF($E165=1,$F165-$I165,$H165)*INDEX(Rates!$C$2:$AP$60,MATCH($B165,Rates!$A$2:$A$60,0),16)))</f>
      </c>
      <c r="Y165" s="2">
        <f>IF($B165="",0,IF($D165=1,IF(17&lt;=$C165,MIN(IF($E165=1,$F165-$I165,$H165)*INDEX(Rates!$C$2:$AP$60,MATCH($B165,Rates!$A$2:$A$60,0),17),Limits!$B$9*Assets!$S165),MIN(Limits!$B$9*Assets!$S165,MAX(0,$F165-SUM($I165:X165)))),IF($E165=1,$F165-$I165,$H165)*INDEX(Rates!$C$2:$AP$60,MATCH($B165,Rates!$A$2:$A$60,0),17)))</f>
      </c>
      <c r="Z165" s="2">
        <f>IF($B165="",0,IF($D165=1,IF(18&lt;=$C165,MIN(IF($E165=1,$F165-$I165,$H165)*INDEX(Rates!$C$2:$AP$60,MATCH($B165,Rates!$A$2:$A$60,0),18),Limits!$B$9*Assets!$S165),MIN(Limits!$B$9*Assets!$S165,MAX(0,$F165-SUM($I165:Y165)))),IF($E165=1,$F165-$I165,$H165)*INDEX(Rates!$C$2:$AP$60,MATCH($B165,Rates!$A$2:$A$60,0),18)))</f>
      </c>
      <c r="AA165" s="2">
        <f>IF($B165="",0,IF($D165=1,IF(19&lt;=$C165,MIN(IF($E165=1,$F165-$I165,$H165)*INDEX(Rates!$C$2:$AP$60,MATCH($B165,Rates!$A$2:$A$60,0),19),Limits!$B$9*Assets!$S165),MIN(Limits!$B$9*Assets!$S165,MAX(0,$F165-SUM($I165:Z165)))),IF($E165=1,$F165-$I165,$H165)*INDEX(Rates!$C$2:$AP$60,MATCH($B165,Rates!$A$2:$A$60,0),19)))</f>
      </c>
      <c r="AB165" s="2">
        <f>IF($B165="",0,IF($D165=1,IF(20&lt;=$C165,MIN(IF($E165=1,$F165-$I165,$H165)*INDEX(Rates!$C$2:$AP$60,MATCH($B165,Rates!$A$2:$A$60,0),20),Limits!$B$9*Assets!$S165),MIN(Limits!$B$9*Assets!$S165,MAX(0,$F165-SUM($I165:AA165)))),IF($E165=1,$F165-$I165,$H165)*INDEX(Rates!$C$2:$AP$60,MATCH($B165,Rates!$A$2:$A$60,0),20)))</f>
      </c>
      <c r="AC165" s="2">
        <f>IF($B165="",0,IF($D165=1,IF(21&lt;=$C165,MIN(IF($E165=1,$F165-$I165,$H165)*INDEX(Rates!$C$2:$AP$60,MATCH($B165,Rates!$A$2:$A$60,0),21),Limits!$B$9*Assets!$S165),MIN(Limits!$B$9*Assets!$S165,MAX(0,$F165-SUM($I165:AB165)))),IF($E165=1,$F165-$I165,$H165)*INDEX(Rates!$C$2:$AP$60,MATCH($B165,Rates!$A$2:$A$60,0),21)))</f>
      </c>
      <c r="AD165" s="2">
        <f>IF($B165="",0,IF($D165=1,IF(22&lt;=$C165,MIN(IF($E165=1,$F165-$I165,$H165)*INDEX(Rates!$C$2:$AP$60,MATCH($B165,Rates!$A$2:$A$60,0),22),Limits!$B$9*Assets!$S165),MIN(Limits!$B$9*Assets!$S165,MAX(0,$F165-SUM($I165:AC165)))),IF($E165=1,$F165-$I165,$H165)*INDEX(Rates!$C$2:$AP$60,MATCH($B165,Rates!$A$2:$A$60,0),22)))</f>
      </c>
      <c r="AE165" s="2">
        <f>IF($B165="",0,IF($D165=1,IF(23&lt;=$C165,MIN(IF($E165=1,$F165-$I165,$H165)*INDEX(Rates!$C$2:$AP$60,MATCH($B165,Rates!$A$2:$A$60,0),23),Limits!$B$9*Assets!$S165),MIN(Limits!$B$9*Assets!$S165,MAX(0,$F165-SUM($I165:AD165)))),IF($E165=1,$F165-$I165,$H165)*INDEX(Rates!$C$2:$AP$60,MATCH($B165,Rates!$A$2:$A$60,0),23)))</f>
      </c>
      <c r="AF165" s="2">
        <f>IF($B165="",0,IF($D165=1,IF(24&lt;=$C165,MIN(IF($E165=1,$F165-$I165,$H165)*INDEX(Rates!$C$2:$AP$60,MATCH($B165,Rates!$A$2:$A$60,0),24),Limits!$B$9*Assets!$S165),MIN(Limits!$B$9*Assets!$S165,MAX(0,$F165-SUM($I165:AE165)))),IF($E165=1,$F165-$I165,$H165)*INDEX(Rates!$C$2:$AP$60,MATCH($B165,Rates!$A$2:$A$60,0),24)))</f>
      </c>
      <c r="AG165" s="2">
        <f>IF($B165="",0,IF($D165=1,IF(25&lt;=$C165,MIN(IF($E165=1,$F165-$I165,$H165)*INDEX(Rates!$C$2:$AP$60,MATCH($B165,Rates!$A$2:$A$60,0),25),Limits!$B$9*Assets!$S165),MIN(Limits!$B$9*Assets!$S165,MAX(0,$F165-SUM($I165:AF165)))),IF($E165=1,$F165-$I165,$H165)*INDEX(Rates!$C$2:$AP$60,MATCH($B165,Rates!$A$2:$A$60,0),25)))</f>
      </c>
      <c r="AH165" s="2">
        <f>IF($B165="",0,IF($D165=1,IF(26&lt;=$C165,MIN(IF($E165=1,$F165-$I165,$H165)*INDEX(Rates!$C$2:$AP$60,MATCH($B165,Rates!$A$2:$A$60,0),26),Limits!$B$9*Assets!$S165),MIN(Limits!$B$9*Assets!$S165,MAX(0,$F165-SUM($I165:AG165)))),IF($E165=1,$F165-$I165,$H165)*INDEX(Rates!$C$2:$AP$60,MATCH($B165,Rates!$A$2:$A$60,0),26)))</f>
      </c>
      <c r="AI165" s="2">
        <f>IF($B165="",0,IF($D165=1,IF(27&lt;=$C165,MIN(IF($E165=1,$F165-$I165,$H165)*INDEX(Rates!$C$2:$AP$60,MATCH($B165,Rates!$A$2:$A$60,0),27),Limits!$B$9*Assets!$S165),MIN(Limits!$B$9*Assets!$S165,MAX(0,$F165-SUM($I165:AH165)))),IF($E165=1,$F165-$I165,$H165)*INDEX(Rates!$C$2:$AP$60,MATCH($B165,Rates!$A$2:$A$60,0),27)))</f>
      </c>
      <c r="AJ165" s="2">
        <f>IF($B165="",0,IF($D165=1,IF(28&lt;=$C165,MIN(IF($E165=1,$F165-$I165,$H165)*INDEX(Rates!$C$2:$AP$60,MATCH($B165,Rates!$A$2:$A$60,0),28),Limits!$B$9*Assets!$S165),MIN(Limits!$B$9*Assets!$S165,MAX(0,$F165-SUM($I165:AI165)))),IF($E165=1,$F165-$I165,$H165)*INDEX(Rates!$C$2:$AP$60,MATCH($B165,Rates!$A$2:$A$60,0),28)))</f>
      </c>
      <c r="AK165" s="2">
        <f>IF($B165="",0,IF($D165=1,IF(29&lt;=$C165,MIN(IF($E165=1,$F165-$I165,$H165)*INDEX(Rates!$C$2:$AP$60,MATCH($B165,Rates!$A$2:$A$60,0),29),Limits!$B$9*Assets!$S165),MIN(Limits!$B$9*Assets!$S165,MAX(0,$F165-SUM($I165:AJ165)))),IF($E165=1,$F165-$I165,$H165)*INDEX(Rates!$C$2:$AP$60,MATCH($B165,Rates!$A$2:$A$60,0),29)))</f>
      </c>
      <c r="AL165" s="2">
        <f>IF($B165="",0,IF($D165=1,IF(30&lt;=$C165,MIN(IF($E165=1,$F165-$I165,$H165)*INDEX(Rates!$C$2:$AP$60,MATCH($B165,Rates!$A$2:$A$60,0),30),Limits!$B$9*Assets!$S165),MIN(Limits!$B$9*Assets!$S165,MAX(0,$F165-SUM($I165:AK165)))),IF($E165=1,$F165-$I165,$H165)*INDEX(Rates!$C$2:$AP$60,MATCH($B165,Rates!$A$2:$A$60,0),30)))</f>
      </c>
      <c r="AM165" s="2">
        <f>IF($B165="",0,IF($D165=1,IF(31&lt;=$C165,MIN(IF($E165=1,$F165-$I165,$H165)*INDEX(Rates!$C$2:$AP$60,MATCH($B165,Rates!$A$2:$A$60,0),31),Limits!$B$9*Assets!$S165),MIN(Limits!$B$9*Assets!$S165,MAX(0,$F165-SUM($I165:AL165)))),IF($E165=1,$F165-$I165,$H165)*INDEX(Rates!$C$2:$AP$60,MATCH($B165,Rates!$A$2:$A$60,0),31)))</f>
      </c>
      <c r="AN165" s="2">
        <f>IF($B165="",0,IF($D165=1,IF(32&lt;=$C165,MIN(IF($E165=1,$F165-$I165,$H165)*INDEX(Rates!$C$2:$AP$60,MATCH($B165,Rates!$A$2:$A$60,0),32),Limits!$B$9*Assets!$S165),MIN(Limits!$B$9*Assets!$S165,MAX(0,$F165-SUM($I165:AM165)))),IF($E165=1,$F165-$I165,$H165)*INDEX(Rates!$C$2:$AP$60,MATCH($B165,Rates!$A$2:$A$60,0),32)))</f>
      </c>
      <c r="AO165" s="2">
        <f>IF($B165="",0,IF($D165=1,IF(33&lt;=$C165,MIN(IF($E165=1,$F165-$I165,$H165)*INDEX(Rates!$C$2:$AP$60,MATCH($B165,Rates!$A$2:$A$60,0),33),Limits!$B$9*Assets!$S165),MIN(Limits!$B$9*Assets!$S165,MAX(0,$F165-SUM($I165:AN165)))),IF($E165=1,$F165-$I165,$H165)*INDEX(Rates!$C$2:$AP$60,MATCH($B165,Rates!$A$2:$A$60,0),33)))</f>
      </c>
      <c r="AP165" s="2">
        <f>IF($B165="",0,IF($D165=1,IF(34&lt;=$C165,MIN(IF($E165=1,$F165-$I165,$H165)*INDEX(Rates!$C$2:$AP$60,MATCH($B165,Rates!$A$2:$A$60,0),34),Limits!$B$9*Assets!$S165),MIN(Limits!$B$9*Assets!$S165,MAX(0,$F165-SUM($I165:AO165)))),IF($E165=1,$F165-$I165,$H165)*INDEX(Rates!$C$2:$AP$60,MATCH($B165,Rates!$A$2:$A$60,0),34)))</f>
      </c>
      <c r="AQ165" s="2">
        <f>IF($B165="",0,IF($D165=1,IF(35&lt;=$C165,MIN(IF($E165=1,$F165-$I165,$H165)*INDEX(Rates!$C$2:$AP$60,MATCH($B165,Rates!$A$2:$A$60,0),35),Limits!$B$9*Assets!$S165),MIN(Limits!$B$9*Assets!$S165,MAX(0,$F165-SUM($I165:AP165)))),IF($E165=1,$F165-$I165,$H165)*INDEX(Rates!$C$2:$AP$60,MATCH($B165,Rates!$A$2:$A$60,0),35)))</f>
      </c>
      <c r="AR165" s="2">
        <f>IF($B165="",0,IF($D165=1,IF(36&lt;=$C165,MIN(IF($E165=1,$F165-$I165,$H165)*INDEX(Rates!$C$2:$AP$60,MATCH($B165,Rates!$A$2:$A$60,0),36),Limits!$B$9*Assets!$S165),MIN(Limits!$B$9*Assets!$S165,MAX(0,$F165-SUM($I165:AQ165)))),IF($E165=1,$F165-$I165,$H165)*INDEX(Rates!$C$2:$AP$60,MATCH($B165,Rates!$A$2:$A$60,0),36)))</f>
      </c>
      <c r="AS165" s="2">
        <f>IF($B165="",0,IF($D165=1,IF(37&lt;=$C165,MIN(IF($E165=1,$F165-$I165,$H165)*INDEX(Rates!$C$2:$AP$60,MATCH($B165,Rates!$A$2:$A$60,0),37),Limits!$B$9*Assets!$S165),MIN(Limits!$B$9*Assets!$S165,MAX(0,$F165-SUM($I165:AR165)))),IF($E165=1,$F165-$I165,$H165)*INDEX(Rates!$C$2:$AP$60,MATCH($B165,Rates!$A$2:$A$60,0),37)))</f>
      </c>
      <c r="AT165" s="2">
        <f>IF($B165="",0,IF($D165=1,IF(38&lt;=$C165,MIN(IF($E165=1,$F165-$I165,$H165)*INDEX(Rates!$C$2:$AP$60,MATCH($B165,Rates!$A$2:$A$60,0),38),Limits!$B$9*Assets!$S165),MIN(Limits!$B$9*Assets!$S165,MAX(0,$F165-SUM($I165:AS165)))),IF($E165=1,$F165-$I165,$H165)*INDEX(Rates!$C$2:$AP$60,MATCH($B165,Rates!$A$2:$A$60,0),38)))</f>
      </c>
      <c r="AU165" s="2">
        <f>IF($B165="",0,IF($D165=1,IF(39&lt;=$C165,MIN(IF($E165=1,$F165-$I165,$H165)*INDEX(Rates!$C$2:$AP$60,MATCH($B165,Rates!$A$2:$A$60,0),39),Limits!$B$9*Assets!$S165),MIN(Limits!$B$9*Assets!$S165,MAX(0,$F165-SUM($I165:AT165)))),IF($E165=1,$F165-$I165,$H165)*INDEX(Rates!$C$2:$AP$60,MATCH($B165,Rates!$A$2:$A$60,0),39)))</f>
      </c>
      <c r="AV165" s="2">
        <f>IF($B165="",0,IF($D165=1,IF(40&lt;=$C165,MIN(IF($E165=1,$F165-$I165,$H165)*INDEX(Rates!$C$2:$AP$60,MATCH($B165,Rates!$A$2:$A$60,0),40),Limits!$B$9*Assets!$S165),MIN(Limits!$B$9*Assets!$S165,MAX(0,$F165-SUM($I165:AU165)))),IF($E165=1,$F165-$I165,$H165)*INDEX(Rates!$C$2:$AP$60,MATCH($B165,Rates!$A$2:$A$60,0),40)))</f>
      </c>
    </row>
    <row r="166" spans="1:48" x14ac:dyDescent="0.25">
      <c r="A166">
        <f>IF(Assets!A166="","",Assets!A166)</f>
      </c>
      <c r="B166">
        <f>Assets!AD166</f>
      </c>
      <c r="C166">
        <f>IF(B166="",0,INDEX(Rates!$B$2:$B$60,MATCH(B166,Rates!$A$2:$A$60,0)))</f>
      </c>
      <c r="D166">
        <f>Assets!X166</f>
      </c>
      <c r="E166">
        <f>IF(AND(D166=1,Assets!J166=1,Assets!K166=0),1,0)</f>
      </c>
      <c r="F166">
        <f>Assets!T166</f>
      </c>
      <c r="G166">
        <f>Assets!AF166+Assets!L166</f>
      </c>
      <c r="H166">
        <f>Assets!M166</f>
      </c>
      <c r="I166" s="2">
        <f>IF($B166="",0,IF($D166=1,IF(1&lt;=$C166,MIN($G166+$H166*INDEX(Rates!$C$2:$AP$60,MATCH($B166,Rates!$A$2:$A$60,0),1),Assets!$Z166),MIN($G166+$H166*INDEX(Rates!$C$2:$AP$60,MATCH($B166,Rates!$A$2:$A$60,0),1),Assets!$Z166)),$G166+$H166*INDEX(Rates!$C$2:$AP$60,MATCH($B166,Rates!$A$2:$A$60,0),1)))</f>
      </c>
      <c r="J166" s="2">
        <f>IF($B166="",0,IF($D166=1,IF(2&lt;=$C166,MIN(IF($E166=1,$F166-$I166,$H166)*INDEX(Rates!$C$2:$AP$60,MATCH($B166,Rates!$A$2:$A$60,0),2),Limits!$B$7*Assets!$S166),MIN(Limits!$B$9*Assets!$S166,MAX(0,$F166-SUM($I166:I166)))),IF($E166=1,$F166-$I166,$H166)*INDEX(Rates!$C$2:$AP$60,MATCH($B166,Rates!$A$2:$A$60,0),2)))</f>
      </c>
      <c r="K166" s="2">
        <f>IF($B166="",0,IF($D166=1,IF(3&lt;=$C166,MIN(IF($E166=1,$F166-$I166,$H166)*INDEX(Rates!$C$2:$AP$60,MATCH($B166,Rates!$A$2:$A$60,0),3),Limits!$B$8*Assets!$S166),MIN(Limits!$B$9*Assets!$S166,MAX(0,$F166-SUM($I166:J166)))),IF($E166=1,$F166-$I166,$H166)*INDEX(Rates!$C$2:$AP$60,MATCH($B166,Rates!$A$2:$A$60,0),3)))</f>
      </c>
      <c r="L166" s="2">
        <f>IF($B166="",0,IF($D166=1,IF(4&lt;=$C166,MIN(IF($E166=1,$F166-$I166,$H166)*INDEX(Rates!$C$2:$AP$60,MATCH($B166,Rates!$A$2:$A$60,0),4),Limits!$B$9*Assets!$S166),MIN(Limits!$B$9*Assets!$S166,MAX(0,$F166-SUM($I166:K166)))),IF($E166=1,$F166-$I166,$H166)*INDEX(Rates!$C$2:$AP$60,MATCH($B166,Rates!$A$2:$A$60,0),4)))</f>
      </c>
      <c r="M166" s="2">
        <f>IF($B166="",0,IF($D166=1,IF(5&lt;=$C166,MIN(IF($E166=1,$F166-$I166,$H166)*INDEX(Rates!$C$2:$AP$60,MATCH($B166,Rates!$A$2:$A$60,0),5),Limits!$B$9*Assets!$S166),MIN(Limits!$B$9*Assets!$S166,MAX(0,$F166-SUM($I166:L166)))),IF($E166=1,$F166-$I166,$H166)*INDEX(Rates!$C$2:$AP$60,MATCH($B166,Rates!$A$2:$A$60,0),5)))</f>
      </c>
      <c r="N166" s="2">
        <f>IF($B166="",0,IF($D166=1,IF(6&lt;=$C166,MIN(IF($E166=1,$F166-$I166,$H166)*INDEX(Rates!$C$2:$AP$60,MATCH($B166,Rates!$A$2:$A$60,0),6),Limits!$B$9*Assets!$S166),MIN(Limits!$B$9*Assets!$S166,MAX(0,$F166-SUM($I166:M166)))),IF($E166=1,$F166-$I166,$H166)*INDEX(Rates!$C$2:$AP$60,MATCH($B166,Rates!$A$2:$A$60,0),6)))</f>
      </c>
      <c r="O166" s="2">
        <f>IF($B166="",0,IF($D166=1,IF(7&lt;=$C166,MIN(IF($E166=1,$F166-$I166,$H166)*INDEX(Rates!$C$2:$AP$60,MATCH($B166,Rates!$A$2:$A$60,0),7),Limits!$B$9*Assets!$S166),MIN(Limits!$B$9*Assets!$S166,MAX(0,$F166-SUM($I166:N166)))),IF($E166=1,$F166-$I166,$H166)*INDEX(Rates!$C$2:$AP$60,MATCH($B166,Rates!$A$2:$A$60,0),7)))</f>
      </c>
      <c r="P166" s="2">
        <f>IF($B166="",0,IF($D166=1,IF(8&lt;=$C166,MIN(IF($E166=1,$F166-$I166,$H166)*INDEX(Rates!$C$2:$AP$60,MATCH($B166,Rates!$A$2:$A$60,0),8),Limits!$B$9*Assets!$S166),MIN(Limits!$B$9*Assets!$S166,MAX(0,$F166-SUM($I166:O166)))),IF($E166=1,$F166-$I166,$H166)*INDEX(Rates!$C$2:$AP$60,MATCH($B166,Rates!$A$2:$A$60,0),8)))</f>
      </c>
      <c r="Q166" s="2">
        <f>IF($B166="",0,IF($D166=1,IF(9&lt;=$C166,MIN(IF($E166=1,$F166-$I166,$H166)*INDEX(Rates!$C$2:$AP$60,MATCH($B166,Rates!$A$2:$A$60,0),9),Limits!$B$9*Assets!$S166),MIN(Limits!$B$9*Assets!$S166,MAX(0,$F166-SUM($I166:P166)))),IF($E166=1,$F166-$I166,$H166)*INDEX(Rates!$C$2:$AP$60,MATCH($B166,Rates!$A$2:$A$60,0),9)))</f>
      </c>
      <c r="R166" s="2">
        <f>IF($B166="",0,IF($D166=1,IF(10&lt;=$C166,MIN(IF($E166=1,$F166-$I166,$H166)*INDEX(Rates!$C$2:$AP$60,MATCH($B166,Rates!$A$2:$A$60,0),10),Limits!$B$9*Assets!$S166),MIN(Limits!$B$9*Assets!$S166,MAX(0,$F166-SUM($I166:Q166)))),IF($E166=1,$F166-$I166,$H166)*INDEX(Rates!$C$2:$AP$60,MATCH($B166,Rates!$A$2:$A$60,0),10)))</f>
      </c>
      <c r="S166" s="2">
        <f>IF($B166="",0,IF($D166=1,IF(11&lt;=$C166,MIN(IF($E166=1,$F166-$I166,$H166)*INDEX(Rates!$C$2:$AP$60,MATCH($B166,Rates!$A$2:$A$60,0),11),Limits!$B$9*Assets!$S166),MIN(Limits!$B$9*Assets!$S166,MAX(0,$F166-SUM($I166:R166)))),IF($E166=1,$F166-$I166,$H166)*INDEX(Rates!$C$2:$AP$60,MATCH($B166,Rates!$A$2:$A$60,0),11)))</f>
      </c>
      <c r="T166" s="2">
        <f>IF($B166="",0,IF($D166=1,IF(12&lt;=$C166,MIN(IF($E166=1,$F166-$I166,$H166)*INDEX(Rates!$C$2:$AP$60,MATCH($B166,Rates!$A$2:$A$60,0),12),Limits!$B$9*Assets!$S166),MIN(Limits!$B$9*Assets!$S166,MAX(0,$F166-SUM($I166:S166)))),IF($E166=1,$F166-$I166,$H166)*INDEX(Rates!$C$2:$AP$60,MATCH($B166,Rates!$A$2:$A$60,0),12)))</f>
      </c>
      <c r="U166" s="2">
        <f>IF($B166="",0,IF($D166=1,IF(13&lt;=$C166,MIN(IF($E166=1,$F166-$I166,$H166)*INDEX(Rates!$C$2:$AP$60,MATCH($B166,Rates!$A$2:$A$60,0),13),Limits!$B$9*Assets!$S166),MIN(Limits!$B$9*Assets!$S166,MAX(0,$F166-SUM($I166:T166)))),IF($E166=1,$F166-$I166,$H166)*INDEX(Rates!$C$2:$AP$60,MATCH($B166,Rates!$A$2:$A$60,0),13)))</f>
      </c>
      <c r="V166" s="2">
        <f>IF($B166="",0,IF($D166=1,IF(14&lt;=$C166,MIN(IF($E166=1,$F166-$I166,$H166)*INDEX(Rates!$C$2:$AP$60,MATCH($B166,Rates!$A$2:$A$60,0),14),Limits!$B$9*Assets!$S166),MIN(Limits!$B$9*Assets!$S166,MAX(0,$F166-SUM($I166:U166)))),IF($E166=1,$F166-$I166,$H166)*INDEX(Rates!$C$2:$AP$60,MATCH($B166,Rates!$A$2:$A$60,0),14)))</f>
      </c>
      <c r="W166" s="2">
        <f>IF($B166="",0,IF($D166=1,IF(15&lt;=$C166,MIN(IF($E166=1,$F166-$I166,$H166)*INDEX(Rates!$C$2:$AP$60,MATCH($B166,Rates!$A$2:$A$60,0),15),Limits!$B$9*Assets!$S166),MIN(Limits!$B$9*Assets!$S166,MAX(0,$F166-SUM($I166:V166)))),IF($E166=1,$F166-$I166,$H166)*INDEX(Rates!$C$2:$AP$60,MATCH($B166,Rates!$A$2:$A$60,0),15)))</f>
      </c>
      <c r="X166" s="2">
        <f>IF($B166="",0,IF($D166=1,IF(16&lt;=$C166,MIN(IF($E166=1,$F166-$I166,$H166)*INDEX(Rates!$C$2:$AP$60,MATCH($B166,Rates!$A$2:$A$60,0),16),Limits!$B$9*Assets!$S166),MIN(Limits!$B$9*Assets!$S166,MAX(0,$F166-SUM($I166:W166)))),IF($E166=1,$F166-$I166,$H166)*INDEX(Rates!$C$2:$AP$60,MATCH($B166,Rates!$A$2:$A$60,0),16)))</f>
      </c>
      <c r="Y166" s="2">
        <f>IF($B166="",0,IF($D166=1,IF(17&lt;=$C166,MIN(IF($E166=1,$F166-$I166,$H166)*INDEX(Rates!$C$2:$AP$60,MATCH($B166,Rates!$A$2:$A$60,0),17),Limits!$B$9*Assets!$S166),MIN(Limits!$B$9*Assets!$S166,MAX(0,$F166-SUM($I166:X166)))),IF($E166=1,$F166-$I166,$H166)*INDEX(Rates!$C$2:$AP$60,MATCH($B166,Rates!$A$2:$A$60,0),17)))</f>
      </c>
      <c r="Z166" s="2">
        <f>IF($B166="",0,IF($D166=1,IF(18&lt;=$C166,MIN(IF($E166=1,$F166-$I166,$H166)*INDEX(Rates!$C$2:$AP$60,MATCH($B166,Rates!$A$2:$A$60,0),18),Limits!$B$9*Assets!$S166),MIN(Limits!$B$9*Assets!$S166,MAX(0,$F166-SUM($I166:Y166)))),IF($E166=1,$F166-$I166,$H166)*INDEX(Rates!$C$2:$AP$60,MATCH($B166,Rates!$A$2:$A$60,0),18)))</f>
      </c>
      <c r="AA166" s="2">
        <f>IF($B166="",0,IF($D166=1,IF(19&lt;=$C166,MIN(IF($E166=1,$F166-$I166,$H166)*INDEX(Rates!$C$2:$AP$60,MATCH($B166,Rates!$A$2:$A$60,0),19),Limits!$B$9*Assets!$S166),MIN(Limits!$B$9*Assets!$S166,MAX(0,$F166-SUM($I166:Z166)))),IF($E166=1,$F166-$I166,$H166)*INDEX(Rates!$C$2:$AP$60,MATCH($B166,Rates!$A$2:$A$60,0),19)))</f>
      </c>
      <c r="AB166" s="2">
        <f>IF($B166="",0,IF($D166=1,IF(20&lt;=$C166,MIN(IF($E166=1,$F166-$I166,$H166)*INDEX(Rates!$C$2:$AP$60,MATCH($B166,Rates!$A$2:$A$60,0),20),Limits!$B$9*Assets!$S166),MIN(Limits!$B$9*Assets!$S166,MAX(0,$F166-SUM($I166:AA166)))),IF($E166=1,$F166-$I166,$H166)*INDEX(Rates!$C$2:$AP$60,MATCH($B166,Rates!$A$2:$A$60,0),20)))</f>
      </c>
      <c r="AC166" s="2">
        <f>IF($B166="",0,IF($D166=1,IF(21&lt;=$C166,MIN(IF($E166=1,$F166-$I166,$H166)*INDEX(Rates!$C$2:$AP$60,MATCH($B166,Rates!$A$2:$A$60,0),21),Limits!$B$9*Assets!$S166),MIN(Limits!$B$9*Assets!$S166,MAX(0,$F166-SUM($I166:AB166)))),IF($E166=1,$F166-$I166,$H166)*INDEX(Rates!$C$2:$AP$60,MATCH($B166,Rates!$A$2:$A$60,0),21)))</f>
      </c>
      <c r="AD166" s="2">
        <f>IF($B166="",0,IF($D166=1,IF(22&lt;=$C166,MIN(IF($E166=1,$F166-$I166,$H166)*INDEX(Rates!$C$2:$AP$60,MATCH($B166,Rates!$A$2:$A$60,0),22),Limits!$B$9*Assets!$S166),MIN(Limits!$B$9*Assets!$S166,MAX(0,$F166-SUM($I166:AC166)))),IF($E166=1,$F166-$I166,$H166)*INDEX(Rates!$C$2:$AP$60,MATCH($B166,Rates!$A$2:$A$60,0),22)))</f>
      </c>
      <c r="AE166" s="2">
        <f>IF($B166="",0,IF($D166=1,IF(23&lt;=$C166,MIN(IF($E166=1,$F166-$I166,$H166)*INDEX(Rates!$C$2:$AP$60,MATCH($B166,Rates!$A$2:$A$60,0),23),Limits!$B$9*Assets!$S166),MIN(Limits!$B$9*Assets!$S166,MAX(0,$F166-SUM($I166:AD166)))),IF($E166=1,$F166-$I166,$H166)*INDEX(Rates!$C$2:$AP$60,MATCH($B166,Rates!$A$2:$A$60,0),23)))</f>
      </c>
      <c r="AF166" s="2">
        <f>IF($B166="",0,IF($D166=1,IF(24&lt;=$C166,MIN(IF($E166=1,$F166-$I166,$H166)*INDEX(Rates!$C$2:$AP$60,MATCH($B166,Rates!$A$2:$A$60,0),24),Limits!$B$9*Assets!$S166),MIN(Limits!$B$9*Assets!$S166,MAX(0,$F166-SUM($I166:AE166)))),IF($E166=1,$F166-$I166,$H166)*INDEX(Rates!$C$2:$AP$60,MATCH($B166,Rates!$A$2:$A$60,0),24)))</f>
      </c>
      <c r="AG166" s="2">
        <f>IF($B166="",0,IF($D166=1,IF(25&lt;=$C166,MIN(IF($E166=1,$F166-$I166,$H166)*INDEX(Rates!$C$2:$AP$60,MATCH($B166,Rates!$A$2:$A$60,0),25),Limits!$B$9*Assets!$S166),MIN(Limits!$B$9*Assets!$S166,MAX(0,$F166-SUM($I166:AF166)))),IF($E166=1,$F166-$I166,$H166)*INDEX(Rates!$C$2:$AP$60,MATCH($B166,Rates!$A$2:$A$60,0),25)))</f>
      </c>
      <c r="AH166" s="2">
        <f>IF($B166="",0,IF($D166=1,IF(26&lt;=$C166,MIN(IF($E166=1,$F166-$I166,$H166)*INDEX(Rates!$C$2:$AP$60,MATCH($B166,Rates!$A$2:$A$60,0),26),Limits!$B$9*Assets!$S166),MIN(Limits!$B$9*Assets!$S166,MAX(0,$F166-SUM($I166:AG166)))),IF($E166=1,$F166-$I166,$H166)*INDEX(Rates!$C$2:$AP$60,MATCH($B166,Rates!$A$2:$A$60,0),26)))</f>
      </c>
      <c r="AI166" s="2">
        <f>IF($B166="",0,IF($D166=1,IF(27&lt;=$C166,MIN(IF($E166=1,$F166-$I166,$H166)*INDEX(Rates!$C$2:$AP$60,MATCH($B166,Rates!$A$2:$A$60,0),27),Limits!$B$9*Assets!$S166),MIN(Limits!$B$9*Assets!$S166,MAX(0,$F166-SUM($I166:AH166)))),IF($E166=1,$F166-$I166,$H166)*INDEX(Rates!$C$2:$AP$60,MATCH($B166,Rates!$A$2:$A$60,0),27)))</f>
      </c>
      <c r="AJ166" s="2">
        <f>IF($B166="",0,IF($D166=1,IF(28&lt;=$C166,MIN(IF($E166=1,$F166-$I166,$H166)*INDEX(Rates!$C$2:$AP$60,MATCH($B166,Rates!$A$2:$A$60,0),28),Limits!$B$9*Assets!$S166),MIN(Limits!$B$9*Assets!$S166,MAX(0,$F166-SUM($I166:AI166)))),IF($E166=1,$F166-$I166,$H166)*INDEX(Rates!$C$2:$AP$60,MATCH($B166,Rates!$A$2:$A$60,0),28)))</f>
      </c>
      <c r="AK166" s="2">
        <f>IF($B166="",0,IF($D166=1,IF(29&lt;=$C166,MIN(IF($E166=1,$F166-$I166,$H166)*INDEX(Rates!$C$2:$AP$60,MATCH($B166,Rates!$A$2:$A$60,0),29),Limits!$B$9*Assets!$S166),MIN(Limits!$B$9*Assets!$S166,MAX(0,$F166-SUM($I166:AJ166)))),IF($E166=1,$F166-$I166,$H166)*INDEX(Rates!$C$2:$AP$60,MATCH($B166,Rates!$A$2:$A$60,0),29)))</f>
      </c>
      <c r="AL166" s="2">
        <f>IF($B166="",0,IF($D166=1,IF(30&lt;=$C166,MIN(IF($E166=1,$F166-$I166,$H166)*INDEX(Rates!$C$2:$AP$60,MATCH($B166,Rates!$A$2:$A$60,0),30),Limits!$B$9*Assets!$S166),MIN(Limits!$B$9*Assets!$S166,MAX(0,$F166-SUM($I166:AK166)))),IF($E166=1,$F166-$I166,$H166)*INDEX(Rates!$C$2:$AP$60,MATCH($B166,Rates!$A$2:$A$60,0),30)))</f>
      </c>
      <c r="AM166" s="2">
        <f>IF($B166="",0,IF($D166=1,IF(31&lt;=$C166,MIN(IF($E166=1,$F166-$I166,$H166)*INDEX(Rates!$C$2:$AP$60,MATCH($B166,Rates!$A$2:$A$60,0),31),Limits!$B$9*Assets!$S166),MIN(Limits!$B$9*Assets!$S166,MAX(0,$F166-SUM($I166:AL166)))),IF($E166=1,$F166-$I166,$H166)*INDEX(Rates!$C$2:$AP$60,MATCH($B166,Rates!$A$2:$A$60,0),31)))</f>
      </c>
      <c r="AN166" s="2">
        <f>IF($B166="",0,IF($D166=1,IF(32&lt;=$C166,MIN(IF($E166=1,$F166-$I166,$H166)*INDEX(Rates!$C$2:$AP$60,MATCH($B166,Rates!$A$2:$A$60,0),32),Limits!$B$9*Assets!$S166),MIN(Limits!$B$9*Assets!$S166,MAX(0,$F166-SUM($I166:AM166)))),IF($E166=1,$F166-$I166,$H166)*INDEX(Rates!$C$2:$AP$60,MATCH($B166,Rates!$A$2:$A$60,0),32)))</f>
      </c>
      <c r="AO166" s="2">
        <f>IF($B166="",0,IF($D166=1,IF(33&lt;=$C166,MIN(IF($E166=1,$F166-$I166,$H166)*INDEX(Rates!$C$2:$AP$60,MATCH($B166,Rates!$A$2:$A$60,0),33),Limits!$B$9*Assets!$S166),MIN(Limits!$B$9*Assets!$S166,MAX(0,$F166-SUM($I166:AN166)))),IF($E166=1,$F166-$I166,$H166)*INDEX(Rates!$C$2:$AP$60,MATCH($B166,Rates!$A$2:$A$60,0),33)))</f>
      </c>
      <c r="AP166" s="2">
        <f>IF($B166="",0,IF($D166=1,IF(34&lt;=$C166,MIN(IF($E166=1,$F166-$I166,$H166)*INDEX(Rates!$C$2:$AP$60,MATCH($B166,Rates!$A$2:$A$60,0),34),Limits!$B$9*Assets!$S166),MIN(Limits!$B$9*Assets!$S166,MAX(0,$F166-SUM($I166:AO166)))),IF($E166=1,$F166-$I166,$H166)*INDEX(Rates!$C$2:$AP$60,MATCH($B166,Rates!$A$2:$A$60,0),34)))</f>
      </c>
      <c r="AQ166" s="2">
        <f>IF($B166="",0,IF($D166=1,IF(35&lt;=$C166,MIN(IF($E166=1,$F166-$I166,$H166)*INDEX(Rates!$C$2:$AP$60,MATCH($B166,Rates!$A$2:$A$60,0),35),Limits!$B$9*Assets!$S166),MIN(Limits!$B$9*Assets!$S166,MAX(0,$F166-SUM($I166:AP166)))),IF($E166=1,$F166-$I166,$H166)*INDEX(Rates!$C$2:$AP$60,MATCH($B166,Rates!$A$2:$A$60,0),35)))</f>
      </c>
      <c r="AR166" s="2">
        <f>IF($B166="",0,IF($D166=1,IF(36&lt;=$C166,MIN(IF($E166=1,$F166-$I166,$H166)*INDEX(Rates!$C$2:$AP$60,MATCH($B166,Rates!$A$2:$A$60,0),36),Limits!$B$9*Assets!$S166),MIN(Limits!$B$9*Assets!$S166,MAX(0,$F166-SUM($I166:AQ166)))),IF($E166=1,$F166-$I166,$H166)*INDEX(Rates!$C$2:$AP$60,MATCH($B166,Rates!$A$2:$A$60,0),36)))</f>
      </c>
      <c r="AS166" s="2">
        <f>IF($B166="",0,IF($D166=1,IF(37&lt;=$C166,MIN(IF($E166=1,$F166-$I166,$H166)*INDEX(Rates!$C$2:$AP$60,MATCH($B166,Rates!$A$2:$A$60,0),37),Limits!$B$9*Assets!$S166),MIN(Limits!$B$9*Assets!$S166,MAX(0,$F166-SUM($I166:AR166)))),IF($E166=1,$F166-$I166,$H166)*INDEX(Rates!$C$2:$AP$60,MATCH($B166,Rates!$A$2:$A$60,0),37)))</f>
      </c>
      <c r="AT166" s="2">
        <f>IF($B166="",0,IF($D166=1,IF(38&lt;=$C166,MIN(IF($E166=1,$F166-$I166,$H166)*INDEX(Rates!$C$2:$AP$60,MATCH($B166,Rates!$A$2:$A$60,0),38),Limits!$B$9*Assets!$S166),MIN(Limits!$B$9*Assets!$S166,MAX(0,$F166-SUM($I166:AS166)))),IF($E166=1,$F166-$I166,$H166)*INDEX(Rates!$C$2:$AP$60,MATCH($B166,Rates!$A$2:$A$60,0),38)))</f>
      </c>
      <c r="AU166" s="2">
        <f>IF($B166="",0,IF($D166=1,IF(39&lt;=$C166,MIN(IF($E166=1,$F166-$I166,$H166)*INDEX(Rates!$C$2:$AP$60,MATCH($B166,Rates!$A$2:$A$60,0),39),Limits!$B$9*Assets!$S166),MIN(Limits!$B$9*Assets!$S166,MAX(0,$F166-SUM($I166:AT166)))),IF($E166=1,$F166-$I166,$H166)*INDEX(Rates!$C$2:$AP$60,MATCH($B166,Rates!$A$2:$A$60,0),39)))</f>
      </c>
      <c r="AV166" s="2">
        <f>IF($B166="",0,IF($D166=1,IF(40&lt;=$C166,MIN(IF($E166=1,$F166-$I166,$H166)*INDEX(Rates!$C$2:$AP$60,MATCH($B166,Rates!$A$2:$A$60,0),40),Limits!$B$9*Assets!$S166),MIN(Limits!$B$9*Assets!$S166,MAX(0,$F166-SUM($I166:AU166)))),IF($E166=1,$F166-$I166,$H166)*INDEX(Rates!$C$2:$AP$60,MATCH($B166,Rates!$A$2:$A$60,0),40)))</f>
      </c>
    </row>
    <row r="167" spans="1:48" x14ac:dyDescent="0.25">
      <c r="A167">
        <f>IF(Assets!A167="","",Assets!A167)</f>
      </c>
      <c r="B167">
        <f>Assets!AD167</f>
      </c>
      <c r="C167">
        <f>IF(B167="",0,INDEX(Rates!$B$2:$B$60,MATCH(B167,Rates!$A$2:$A$60,0)))</f>
      </c>
      <c r="D167">
        <f>Assets!X167</f>
      </c>
      <c r="E167">
        <f>IF(AND(D167=1,Assets!J167=1,Assets!K167=0),1,0)</f>
      </c>
      <c r="F167">
        <f>Assets!T167</f>
      </c>
      <c r="G167">
        <f>Assets!AF167+Assets!L167</f>
      </c>
      <c r="H167">
        <f>Assets!M167</f>
      </c>
      <c r="I167" s="2">
        <f>IF($B167="",0,IF($D167=1,IF(1&lt;=$C167,MIN($G167+$H167*INDEX(Rates!$C$2:$AP$60,MATCH($B167,Rates!$A$2:$A$60,0),1),Assets!$Z167),MIN($G167+$H167*INDEX(Rates!$C$2:$AP$60,MATCH($B167,Rates!$A$2:$A$60,0),1),Assets!$Z167)),$G167+$H167*INDEX(Rates!$C$2:$AP$60,MATCH($B167,Rates!$A$2:$A$60,0),1)))</f>
      </c>
      <c r="J167" s="2">
        <f>IF($B167="",0,IF($D167=1,IF(2&lt;=$C167,MIN(IF($E167=1,$F167-$I167,$H167)*INDEX(Rates!$C$2:$AP$60,MATCH($B167,Rates!$A$2:$A$60,0),2),Limits!$B$7*Assets!$S167),MIN(Limits!$B$9*Assets!$S167,MAX(0,$F167-SUM($I167:I167)))),IF($E167=1,$F167-$I167,$H167)*INDEX(Rates!$C$2:$AP$60,MATCH($B167,Rates!$A$2:$A$60,0),2)))</f>
      </c>
      <c r="K167" s="2">
        <f>IF($B167="",0,IF($D167=1,IF(3&lt;=$C167,MIN(IF($E167=1,$F167-$I167,$H167)*INDEX(Rates!$C$2:$AP$60,MATCH($B167,Rates!$A$2:$A$60,0),3),Limits!$B$8*Assets!$S167),MIN(Limits!$B$9*Assets!$S167,MAX(0,$F167-SUM($I167:J167)))),IF($E167=1,$F167-$I167,$H167)*INDEX(Rates!$C$2:$AP$60,MATCH($B167,Rates!$A$2:$A$60,0),3)))</f>
      </c>
      <c r="L167" s="2">
        <f>IF($B167="",0,IF($D167=1,IF(4&lt;=$C167,MIN(IF($E167=1,$F167-$I167,$H167)*INDEX(Rates!$C$2:$AP$60,MATCH($B167,Rates!$A$2:$A$60,0),4),Limits!$B$9*Assets!$S167),MIN(Limits!$B$9*Assets!$S167,MAX(0,$F167-SUM($I167:K167)))),IF($E167=1,$F167-$I167,$H167)*INDEX(Rates!$C$2:$AP$60,MATCH($B167,Rates!$A$2:$A$60,0),4)))</f>
      </c>
      <c r="M167" s="2">
        <f>IF($B167="",0,IF($D167=1,IF(5&lt;=$C167,MIN(IF($E167=1,$F167-$I167,$H167)*INDEX(Rates!$C$2:$AP$60,MATCH($B167,Rates!$A$2:$A$60,0),5),Limits!$B$9*Assets!$S167),MIN(Limits!$B$9*Assets!$S167,MAX(0,$F167-SUM($I167:L167)))),IF($E167=1,$F167-$I167,$H167)*INDEX(Rates!$C$2:$AP$60,MATCH($B167,Rates!$A$2:$A$60,0),5)))</f>
      </c>
      <c r="N167" s="2">
        <f>IF($B167="",0,IF($D167=1,IF(6&lt;=$C167,MIN(IF($E167=1,$F167-$I167,$H167)*INDEX(Rates!$C$2:$AP$60,MATCH($B167,Rates!$A$2:$A$60,0),6),Limits!$B$9*Assets!$S167),MIN(Limits!$B$9*Assets!$S167,MAX(0,$F167-SUM($I167:M167)))),IF($E167=1,$F167-$I167,$H167)*INDEX(Rates!$C$2:$AP$60,MATCH($B167,Rates!$A$2:$A$60,0),6)))</f>
      </c>
      <c r="O167" s="2">
        <f>IF($B167="",0,IF($D167=1,IF(7&lt;=$C167,MIN(IF($E167=1,$F167-$I167,$H167)*INDEX(Rates!$C$2:$AP$60,MATCH($B167,Rates!$A$2:$A$60,0),7),Limits!$B$9*Assets!$S167),MIN(Limits!$B$9*Assets!$S167,MAX(0,$F167-SUM($I167:N167)))),IF($E167=1,$F167-$I167,$H167)*INDEX(Rates!$C$2:$AP$60,MATCH($B167,Rates!$A$2:$A$60,0),7)))</f>
      </c>
      <c r="P167" s="2">
        <f>IF($B167="",0,IF($D167=1,IF(8&lt;=$C167,MIN(IF($E167=1,$F167-$I167,$H167)*INDEX(Rates!$C$2:$AP$60,MATCH($B167,Rates!$A$2:$A$60,0),8),Limits!$B$9*Assets!$S167),MIN(Limits!$B$9*Assets!$S167,MAX(0,$F167-SUM($I167:O167)))),IF($E167=1,$F167-$I167,$H167)*INDEX(Rates!$C$2:$AP$60,MATCH($B167,Rates!$A$2:$A$60,0),8)))</f>
      </c>
      <c r="Q167" s="2">
        <f>IF($B167="",0,IF($D167=1,IF(9&lt;=$C167,MIN(IF($E167=1,$F167-$I167,$H167)*INDEX(Rates!$C$2:$AP$60,MATCH($B167,Rates!$A$2:$A$60,0),9),Limits!$B$9*Assets!$S167),MIN(Limits!$B$9*Assets!$S167,MAX(0,$F167-SUM($I167:P167)))),IF($E167=1,$F167-$I167,$H167)*INDEX(Rates!$C$2:$AP$60,MATCH($B167,Rates!$A$2:$A$60,0),9)))</f>
      </c>
      <c r="R167" s="2">
        <f>IF($B167="",0,IF($D167=1,IF(10&lt;=$C167,MIN(IF($E167=1,$F167-$I167,$H167)*INDEX(Rates!$C$2:$AP$60,MATCH($B167,Rates!$A$2:$A$60,0),10),Limits!$B$9*Assets!$S167),MIN(Limits!$B$9*Assets!$S167,MAX(0,$F167-SUM($I167:Q167)))),IF($E167=1,$F167-$I167,$H167)*INDEX(Rates!$C$2:$AP$60,MATCH($B167,Rates!$A$2:$A$60,0),10)))</f>
      </c>
      <c r="S167" s="2">
        <f>IF($B167="",0,IF($D167=1,IF(11&lt;=$C167,MIN(IF($E167=1,$F167-$I167,$H167)*INDEX(Rates!$C$2:$AP$60,MATCH($B167,Rates!$A$2:$A$60,0),11),Limits!$B$9*Assets!$S167),MIN(Limits!$B$9*Assets!$S167,MAX(0,$F167-SUM($I167:R167)))),IF($E167=1,$F167-$I167,$H167)*INDEX(Rates!$C$2:$AP$60,MATCH($B167,Rates!$A$2:$A$60,0),11)))</f>
      </c>
      <c r="T167" s="2">
        <f>IF($B167="",0,IF($D167=1,IF(12&lt;=$C167,MIN(IF($E167=1,$F167-$I167,$H167)*INDEX(Rates!$C$2:$AP$60,MATCH($B167,Rates!$A$2:$A$60,0),12),Limits!$B$9*Assets!$S167),MIN(Limits!$B$9*Assets!$S167,MAX(0,$F167-SUM($I167:S167)))),IF($E167=1,$F167-$I167,$H167)*INDEX(Rates!$C$2:$AP$60,MATCH($B167,Rates!$A$2:$A$60,0),12)))</f>
      </c>
      <c r="U167" s="2">
        <f>IF($B167="",0,IF($D167=1,IF(13&lt;=$C167,MIN(IF($E167=1,$F167-$I167,$H167)*INDEX(Rates!$C$2:$AP$60,MATCH($B167,Rates!$A$2:$A$60,0),13),Limits!$B$9*Assets!$S167),MIN(Limits!$B$9*Assets!$S167,MAX(0,$F167-SUM($I167:T167)))),IF($E167=1,$F167-$I167,$H167)*INDEX(Rates!$C$2:$AP$60,MATCH($B167,Rates!$A$2:$A$60,0),13)))</f>
      </c>
      <c r="V167" s="2">
        <f>IF($B167="",0,IF($D167=1,IF(14&lt;=$C167,MIN(IF($E167=1,$F167-$I167,$H167)*INDEX(Rates!$C$2:$AP$60,MATCH($B167,Rates!$A$2:$A$60,0),14),Limits!$B$9*Assets!$S167),MIN(Limits!$B$9*Assets!$S167,MAX(0,$F167-SUM($I167:U167)))),IF($E167=1,$F167-$I167,$H167)*INDEX(Rates!$C$2:$AP$60,MATCH($B167,Rates!$A$2:$A$60,0),14)))</f>
      </c>
      <c r="W167" s="2">
        <f>IF($B167="",0,IF($D167=1,IF(15&lt;=$C167,MIN(IF($E167=1,$F167-$I167,$H167)*INDEX(Rates!$C$2:$AP$60,MATCH($B167,Rates!$A$2:$A$60,0),15),Limits!$B$9*Assets!$S167),MIN(Limits!$B$9*Assets!$S167,MAX(0,$F167-SUM($I167:V167)))),IF($E167=1,$F167-$I167,$H167)*INDEX(Rates!$C$2:$AP$60,MATCH($B167,Rates!$A$2:$A$60,0),15)))</f>
      </c>
      <c r="X167" s="2">
        <f>IF($B167="",0,IF($D167=1,IF(16&lt;=$C167,MIN(IF($E167=1,$F167-$I167,$H167)*INDEX(Rates!$C$2:$AP$60,MATCH($B167,Rates!$A$2:$A$60,0),16),Limits!$B$9*Assets!$S167),MIN(Limits!$B$9*Assets!$S167,MAX(0,$F167-SUM($I167:W167)))),IF($E167=1,$F167-$I167,$H167)*INDEX(Rates!$C$2:$AP$60,MATCH($B167,Rates!$A$2:$A$60,0),16)))</f>
      </c>
      <c r="Y167" s="2">
        <f>IF($B167="",0,IF($D167=1,IF(17&lt;=$C167,MIN(IF($E167=1,$F167-$I167,$H167)*INDEX(Rates!$C$2:$AP$60,MATCH($B167,Rates!$A$2:$A$60,0),17),Limits!$B$9*Assets!$S167),MIN(Limits!$B$9*Assets!$S167,MAX(0,$F167-SUM($I167:X167)))),IF($E167=1,$F167-$I167,$H167)*INDEX(Rates!$C$2:$AP$60,MATCH($B167,Rates!$A$2:$A$60,0),17)))</f>
      </c>
      <c r="Z167" s="2">
        <f>IF($B167="",0,IF($D167=1,IF(18&lt;=$C167,MIN(IF($E167=1,$F167-$I167,$H167)*INDEX(Rates!$C$2:$AP$60,MATCH($B167,Rates!$A$2:$A$60,0),18),Limits!$B$9*Assets!$S167),MIN(Limits!$B$9*Assets!$S167,MAX(0,$F167-SUM($I167:Y167)))),IF($E167=1,$F167-$I167,$H167)*INDEX(Rates!$C$2:$AP$60,MATCH($B167,Rates!$A$2:$A$60,0),18)))</f>
      </c>
      <c r="AA167" s="2">
        <f>IF($B167="",0,IF($D167=1,IF(19&lt;=$C167,MIN(IF($E167=1,$F167-$I167,$H167)*INDEX(Rates!$C$2:$AP$60,MATCH($B167,Rates!$A$2:$A$60,0),19),Limits!$B$9*Assets!$S167),MIN(Limits!$B$9*Assets!$S167,MAX(0,$F167-SUM($I167:Z167)))),IF($E167=1,$F167-$I167,$H167)*INDEX(Rates!$C$2:$AP$60,MATCH($B167,Rates!$A$2:$A$60,0),19)))</f>
      </c>
      <c r="AB167" s="2">
        <f>IF($B167="",0,IF($D167=1,IF(20&lt;=$C167,MIN(IF($E167=1,$F167-$I167,$H167)*INDEX(Rates!$C$2:$AP$60,MATCH($B167,Rates!$A$2:$A$60,0),20),Limits!$B$9*Assets!$S167),MIN(Limits!$B$9*Assets!$S167,MAX(0,$F167-SUM($I167:AA167)))),IF($E167=1,$F167-$I167,$H167)*INDEX(Rates!$C$2:$AP$60,MATCH($B167,Rates!$A$2:$A$60,0),20)))</f>
      </c>
      <c r="AC167" s="2">
        <f>IF($B167="",0,IF($D167=1,IF(21&lt;=$C167,MIN(IF($E167=1,$F167-$I167,$H167)*INDEX(Rates!$C$2:$AP$60,MATCH($B167,Rates!$A$2:$A$60,0),21),Limits!$B$9*Assets!$S167),MIN(Limits!$B$9*Assets!$S167,MAX(0,$F167-SUM($I167:AB167)))),IF($E167=1,$F167-$I167,$H167)*INDEX(Rates!$C$2:$AP$60,MATCH($B167,Rates!$A$2:$A$60,0),21)))</f>
      </c>
      <c r="AD167" s="2">
        <f>IF($B167="",0,IF($D167=1,IF(22&lt;=$C167,MIN(IF($E167=1,$F167-$I167,$H167)*INDEX(Rates!$C$2:$AP$60,MATCH($B167,Rates!$A$2:$A$60,0),22),Limits!$B$9*Assets!$S167),MIN(Limits!$B$9*Assets!$S167,MAX(0,$F167-SUM($I167:AC167)))),IF($E167=1,$F167-$I167,$H167)*INDEX(Rates!$C$2:$AP$60,MATCH($B167,Rates!$A$2:$A$60,0),22)))</f>
      </c>
      <c r="AE167" s="2">
        <f>IF($B167="",0,IF($D167=1,IF(23&lt;=$C167,MIN(IF($E167=1,$F167-$I167,$H167)*INDEX(Rates!$C$2:$AP$60,MATCH($B167,Rates!$A$2:$A$60,0),23),Limits!$B$9*Assets!$S167),MIN(Limits!$B$9*Assets!$S167,MAX(0,$F167-SUM($I167:AD167)))),IF($E167=1,$F167-$I167,$H167)*INDEX(Rates!$C$2:$AP$60,MATCH($B167,Rates!$A$2:$A$60,0),23)))</f>
      </c>
      <c r="AF167" s="2">
        <f>IF($B167="",0,IF($D167=1,IF(24&lt;=$C167,MIN(IF($E167=1,$F167-$I167,$H167)*INDEX(Rates!$C$2:$AP$60,MATCH($B167,Rates!$A$2:$A$60,0),24),Limits!$B$9*Assets!$S167),MIN(Limits!$B$9*Assets!$S167,MAX(0,$F167-SUM($I167:AE167)))),IF($E167=1,$F167-$I167,$H167)*INDEX(Rates!$C$2:$AP$60,MATCH($B167,Rates!$A$2:$A$60,0),24)))</f>
      </c>
      <c r="AG167" s="2">
        <f>IF($B167="",0,IF($D167=1,IF(25&lt;=$C167,MIN(IF($E167=1,$F167-$I167,$H167)*INDEX(Rates!$C$2:$AP$60,MATCH($B167,Rates!$A$2:$A$60,0),25),Limits!$B$9*Assets!$S167),MIN(Limits!$B$9*Assets!$S167,MAX(0,$F167-SUM($I167:AF167)))),IF($E167=1,$F167-$I167,$H167)*INDEX(Rates!$C$2:$AP$60,MATCH($B167,Rates!$A$2:$A$60,0),25)))</f>
      </c>
      <c r="AH167" s="2">
        <f>IF($B167="",0,IF($D167=1,IF(26&lt;=$C167,MIN(IF($E167=1,$F167-$I167,$H167)*INDEX(Rates!$C$2:$AP$60,MATCH($B167,Rates!$A$2:$A$60,0),26),Limits!$B$9*Assets!$S167),MIN(Limits!$B$9*Assets!$S167,MAX(0,$F167-SUM($I167:AG167)))),IF($E167=1,$F167-$I167,$H167)*INDEX(Rates!$C$2:$AP$60,MATCH($B167,Rates!$A$2:$A$60,0),26)))</f>
      </c>
      <c r="AI167" s="2">
        <f>IF($B167="",0,IF($D167=1,IF(27&lt;=$C167,MIN(IF($E167=1,$F167-$I167,$H167)*INDEX(Rates!$C$2:$AP$60,MATCH($B167,Rates!$A$2:$A$60,0),27),Limits!$B$9*Assets!$S167),MIN(Limits!$B$9*Assets!$S167,MAX(0,$F167-SUM($I167:AH167)))),IF($E167=1,$F167-$I167,$H167)*INDEX(Rates!$C$2:$AP$60,MATCH($B167,Rates!$A$2:$A$60,0),27)))</f>
      </c>
      <c r="AJ167" s="2">
        <f>IF($B167="",0,IF($D167=1,IF(28&lt;=$C167,MIN(IF($E167=1,$F167-$I167,$H167)*INDEX(Rates!$C$2:$AP$60,MATCH($B167,Rates!$A$2:$A$60,0),28),Limits!$B$9*Assets!$S167),MIN(Limits!$B$9*Assets!$S167,MAX(0,$F167-SUM($I167:AI167)))),IF($E167=1,$F167-$I167,$H167)*INDEX(Rates!$C$2:$AP$60,MATCH($B167,Rates!$A$2:$A$60,0),28)))</f>
      </c>
      <c r="AK167" s="2">
        <f>IF($B167="",0,IF($D167=1,IF(29&lt;=$C167,MIN(IF($E167=1,$F167-$I167,$H167)*INDEX(Rates!$C$2:$AP$60,MATCH($B167,Rates!$A$2:$A$60,0),29),Limits!$B$9*Assets!$S167),MIN(Limits!$B$9*Assets!$S167,MAX(0,$F167-SUM($I167:AJ167)))),IF($E167=1,$F167-$I167,$H167)*INDEX(Rates!$C$2:$AP$60,MATCH($B167,Rates!$A$2:$A$60,0),29)))</f>
      </c>
      <c r="AL167" s="2">
        <f>IF($B167="",0,IF($D167=1,IF(30&lt;=$C167,MIN(IF($E167=1,$F167-$I167,$H167)*INDEX(Rates!$C$2:$AP$60,MATCH($B167,Rates!$A$2:$A$60,0),30),Limits!$B$9*Assets!$S167),MIN(Limits!$B$9*Assets!$S167,MAX(0,$F167-SUM($I167:AK167)))),IF($E167=1,$F167-$I167,$H167)*INDEX(Rates!$C$2:$AP$60,MATCH($B167,Rates!$A$2:$A$60,0),30)))</f>
      </c>
      <c r="AM167" s="2">
        <f>IF($B167="",0,IF($D167=1,IF(31&lt;=$C167,MIN(IF($E167=1,$F167-$I167,$H167)*INDEX(Rates!$C$2:$AP$60,MATCH($B167,Rates!$A$2:$A$60,0),31),Limits!$B$9*Assets!$S167),MIN(Limits!$B$9*Assets!$S167,MAX(0,$F167-SUM($I167:AL167)))),IF($E167=1,$F167-$I167,$H167)*INDEX(Rates!$C$2:$AP$60,MATCH($B167,Rates!$A$2:$A$60,0),31)))</f>
      </c>
      <c r="AN167" s="2">
        <f>IF($B167="",0,IF($D167=1,IF(32&lt;=$C167,MIN(IF($E167=1,$F167-$I167,$H167)*INDEX(Rates!$C$2:$AP$60,MATCH($B167,Rates!$A$2:$A$60,0),32),Limits!$B$9*Assets!$S167),MIN(Limits!$B$9*Assets!$S167,MAX(0,$F167-SUM($I167:AM167)))),IF($E167=1,$F167-$I167,$H167)*INDEX(Rates!$C$2:$AP$60,MATCH($B167,Rates!$A$2:$A$60,0),32)))</f>
      </c>
      <c r="AO167" s="2">
        <f>IF($B167="",0,IF($D167=1,IF(33&lt;=$C167,MIN(IF($E167=1,$F167-$I167,$H167)*INDEX(Rates!$C$2:$AP$60,MATCH($B167,Rates!$A$2:$A$60,0),33),Limits!$B$9*Assets!$S167),MIN(Limits!$B$9*Assets!$S167,MAX(0,$F167-SUM($I167:AN167)))),IF($E167=1,$F167-$I167,$H167)*INDEX(Rates!$C$2:$AP$60,MATCH($B167,Rates!$A$2:$A$60,0),33)))</f>
      </c>
      <c r="AP167" s="2">
        <f>IF($B167="",0,IF($D167=1,IF(34&lt;=$C167,MIN(IF($E167=1,$F167-$I167,$H167)*INDEX(Rates!$C$2:$AP$60,MATCH($B167,Rates!$A$2:$A$60,0),34),Limits!$B$9*Assets!$S167),MIN(Limits!$B$9*Assets!$S167,MAX(0,$F167-SUM($I167:AO167)))),IF($E167=1,$F167-$I167,$H167)*INDEX(Rates!$C$2:$AP$60,MATCH($B167,Rates!$A$2:$A$60,0),34)))</f>
      </c>
      <c r="AQ167" s="2">
        <f>IF($B167="",0,IF($D167=1,IF(35&lt;=$C167,MIN(IF($E167=1,$F167-$I167,$H167)*INDEX(Rates!$C$2:$AP$60,MATCH($B167,Rates!$A$2:$A$60,0),35),Limits!$B$9*Assets!$S167),MIN(Limits!$B$9*Assets!$S167,MAX(0,$F167-SUM($I167:AP167)))),IF($E167=1,$F167-$I167,$H167)*INDEX(Rates!$C$2:$AP$60,MATCH($B167,Rates!$A$2:$A$60,0),35)))</f>
      </c>
      <c r="AR167" s="2">
        <f>IF($B167="",0,IF($D167=1,IF(36&lt;=$C167,MIN(IF($E167=1,$F167-$I167,$H167)*INDEX(Rates!$C$2:$AP$60,MATCH($B167,Rates!$A$2:$A$60,0),36),Limits!$B$9*Assets!$S167),MIN(Limits!$B$9*Assets!$S167,MAX(0,$F167-SUM($I167:AQ167)))),IF($E167=1,$F167-$I167,$H167)*INDEX(Rates!$C$2:$AP$60,MATCH($B167,Rates!$A$2:$A$60,0),36)))</f>
      </c>
      <c r="AS167" s="2">
        <f>IF($B167="",0,IF($D167=1,IF(37&lt;=$C167,MIN(IF($E167=1,$F167-$I167,$H167)*INDEX(Rates!$C$2:$AP$60,MATCH($B167,Rates!$A$2:$A$60,0),37),Limits!$B$9*Assets!$S167),MIN(Limits!$B$9*Assets!$S167,MAX(0,$F167-SUM($I167:AR167)))),IF($E167=1,$F167-$I167,$H167)*INDEX(Rates!$C$2:$AP$60,MATCH($B167,Rates!$A$2:$A$60,0),37)))</f>
      </c>
      <c r="AT167" s="2">
        <f>IF($B167="",0,IF($D167=1,IF(38&lt;=$C167,MIN(IF($E167=1,$F167-$I167,$H167)*INDEX(Rates!$C$2:$AP$60,MATCH($B167,Rates!$A$2:$A$60,0),38),Limits!$B$9*Assets!$S167),MIN(Limits!$B$9*Assets!$S167,MAX(0,$F167-SUM($I167:AS167)))),IF($E167=1,$F167-$I167,$H167)*INDEX(Rates!$C$2:$AP$60,MATCH($B167,Rates!$A$2:$A$60,0),38)))</f>
      </c>
      <c r="AU167" s="2">
        <f>IF($B167="",0,IF($D167=1,IF(39&lt;=$C167,MIN(IF($E167=1,$F167-$I167,$H167)*INDEX(Rates!$C$2:$AP$60,MATCH($B167,Rates!$A$2:$A$60,0),39),Limits!$B$9*Assets!$S167),MIN(Limits!$B$9*Assets!$S167,MAX(0,$F167-SUM($I167:AT167)))),IF($E167=1,$F167-$I167,$H167)*INDEX(Rates!$C$2:$AP$60,MATCH($B167,Rates!$A$2:$A$60,0),39)))</f>
      </c>
      <c r="AV167" s="2">
        <f>IF($B167="",0,IF($D167=1,IF(40&lt;=$C167,MIN(IF($E167=1,$F167-$I167,$H167)*INDEX(Rates!$C$2:$AP$60,MATCH($B167,Rates!$A$2:$A$60,0),40),Limits!$B$9*Assets!$S167),MIN(Limits!$B$9*Assets!$S167,MAX(0,$F167-SUM($I167:AU167)))),IF($E167=1,$F167-$I167,$H167)*INDEX(Rates!$C$2:$AP$60,MATCH($B167,Rates!$A$2:$A$60,0),40)))</f>
      </c>
    </row>
    <row r="168" spans="1:48" x14ac:dyDescent="0.25">
      <c r="A168">
        <f>IF(Assets!A168="","",Assets!A168)</f>
      </c>
      <c r="B168">
        <f>Assets!AD168</f>
      </c>
      <c r="C168">
        <f>IF(B168="",0,INDEX(Rates!$B$2:$B$60,MATCH(B168,Rates!$A$2:$A$60,0)))</f>
      </c>
      <c r="D168">
        <f>Assets!X168</f>
      </c>
      <c r="E168">
        <f>IF(AND(D168=1,Assets!J168=1,Assets!K168=0),1,0)</f>
      </c>
      <c r="F168">
        <f>Assets!T168</f>
      </c>
      <c r="G168">
        <f>Assets!AF168+Assets!L168</f>
      </c>
      <c r="H168">
        <f>Assets!M168</f>
      </c>
      <c r="I168" s="2">
        <f>IF($B168="",0,IF($D168=1,IF(1&lt;=$C168,MIN($G168+$H168*INDEX(Rates!$C$2:$AP$60,MATCH($B168,Rates!$A$2:$A$60,0),1),Assets!$Z168),MIN($G168+$H168*INDEX(Rates!$C$2:$AP$60,MATCH($B168,Rates!$A$2:$A$60,0),1),Assets!$Z168)),$G168+$H168*INDEX(Rates!$C$2:$AP$60,MATCH($B168,Rates!$A$2:$A$60,0),1)))</f>
      </c>
      <c r="J168" s="2">
        <f>IF($B168="",0,IF($D168=1,IF(2&lt;=$C168,MIN(IF($E168=1,$F168-$I168,$H168)*INDEX(Rates!$C$2:$AP$60,MATCH($B168,Rates!$A$2:$A$60,0),2),Limits!$B$7*Assets!$S168),MIN(Limits!$B$9*Assets!$S168,MAX(0,$F168-SUM($I168:I168)))),IF($E168=1,$F168-$I168,$H168)*INDEX(Rates!$C$2:$AP$60,MATCH($B168,Rates!$A$2:$A$60,0),2)))</f>
      </c>
      <c r="K168" s="2">
        <f>IF($B168="",0,IF($D168=1,IF(3&lt;=$C168,MIN(IF($E168=1,$F168-$I168,$H168)*INDEX(Rates!$C$2:$AP$60,MATCH($B168,Rates!$A$2:$A$60,0),3),Limits!$B$8*Assets!$S168),MIN(Limits!$B$9*Assets!$S168,MAX(0,$F168-SUM($I168:J168)))),IF($E168=1,$F168-$I168,$H168)*INDEX(Rates!$C$2:$AP$60,MATCH($B168,Rates!$A$2:$A$60,0),3)))</f>
      </c>
      <c r="L168" s="2">
        <f>IF($B168="",0,IF($D168=1,IF(4&lt;=$C168,MIN(IF($E168=1,$F168-$I168,$H168)*INDEX(Rates!$C$2:$AP$60,MATCH($B168,Rates!$A$2:$A$60,0),4),Limits!$B$9*Assets!$S168),MIN(Limits!$B$9*Assets!$S168,MAX(0,$F168-SUM($I168:K168)))),IF($E168=1,$F168-$I168,$H168)*INDEX(Rates!$C$2:$AP$60,MATCH($B168,Rates!$A$2:$A$60,0),4)))</f>
      </c>
      <c r="M168" s="2">
        <f>IF($B168="",0,IF($D168=1,IF(5&lt;=$C168,MIN(IF($E168=1,$F168-$I168,$H168)*INDEX(Rates!$C$2:$AP$60,MATCH($B168,Rates!$A$2:$A$60,0),5),Limits!$B$9*Assets!$S168),MIN(Limits!$B$9*Assets!$S168,MAX(0,$F168-SUM($I168:L168)))),IF($E168=1,$F168-$I168,$H168)*INDEX(Rates!$C$2:$AP$60,MATCH($B168,Rates!$A$2:$A$60,0),5)))</f>
      </c>
      <c r="N168" s="2">
        <f>IF($B168="",0,IF($D168=1,IF(6&lt;=$C168,MIN(IF($E168=1,$F168-$I168,$H168)*INDEX(Rates!$C$2:$AP$60,MATCH($B168,Rates!$A$2:$A$60,0),6),Limits!$B$9*Assets!$S168),MIN(Limits!$B$9*Assets!$S168,MAX(0,$F168-SUM($I168:M168)))),IF($E168=1,$F168-$I168,$H168)*INDEX(Rates!$C$2:$AP$60,MATCH($B168,Rates!$A$2:$A$60,0),6)))</f>
      </c>
      <c r="O168" s="2">
        <f>IF($B168="",0,IF($D168=1,IF(7&lt;=$C168,MIN(IF($E168=1,$F168-$I168,$H168)*INDEX(Rates!$C$2:$AP$60,MATCH($B168,Rates!$A$2:$A$60,0),7),Limits!$B$9*Assets!$S168),MIN(Limits!$B$9*Assets!$S168,MAX(0,$F168-SUM($I168:N168)))),IF($E168=1,$F168-$I168,$H168)*INDEX(Rates!$C$2:$AP$60,MATCH($B168,Rates!$A$2:$A$60,0),7)))</f>
      </c>
      <c r="P168" s="2">
        <f>IF($B168="",0,IF($D168=1,IF(8&lt;=$C168,MIN(IF($E168=1,$F168-$I168,$H168)*INDEX(Rates!$C$2:$AP$60,MATCH($B168,Rates!$A$2:$A$60,0),8),Limits!$B$9*Assets!$S168),MIN(Limits!$B$9*Assets!$S168,MAX(0,$F168-SUM($I168:O168)))),IF($E168=1,$F168-$I168,$H168)*INDEX(Rates!$C$2:$AP$60,MATCH($B168,Rates!$A$2:$A$60,0),8)))</f>
      </c>
      <c r="Q168" s="2">
        <f>IF($B168="",0,IF($D168=1,IF(9&lt;=$C168,MIN(IF($E168=1,$F168-$I168,$H168)*INDEX(Rates!$C$2:$AP$60,MATCH($B168,Rates!$A$2:$A$60,0),9),Limits!$B$9*Assets!$S168),MIN(Limits!$B$9*Assets!$S168,MAX(0,$F168-SUM($I168:P168)))),IF($E168=1,$F168-$I168,$H168)*INDEX(Rates!$C$2:$AP$60,MATCH($B168,Rates!$A$2:$A$60,0),9)))</f>
      </c>
      <c r="R168" s="2">
        <f>IF($B168="",0,IF($D168=1,IF(10&lt;=$C168,MIN(IF($E168=1,$F168-$I168,$H168)*INDEX(Rates!$C$2:$AP$60,MATCH($B168,Rates!$A$2:$A$60,0),10),Limits!$B$9*Assets!$S168),MIN(Limits!$B$9*Assets!$S168,MAX(0,$F168-SUM($I168:Q168)))),IF($E168=1,$F168-$I168,$H168)*INDEX(Rates!$C$2:$AP$60,MATCH($B168,Rates!$A$2:$A$60,0),10)))</f>
      </c>
      <c r="S168" s="2">
        <f>IF($B168="",0,IF($D168=1,IF(11&lt;=$C168,MIN(IF($E168=1,$F168-$I168,$H168)*INDEX(Rates!$C$2:$AP$60,MATCH($B168,Rates!$A$2:$A$60,0),11),Limits!$B$9*Assets!$S168),MIN(Limits!$B$9*Assets!$S168,MAX(0,$F168-SUM($I168:R168)))),IF($E168=1,$F168-$I168,$H168)*INDEX(Rates!$C$2:$AP$60,MATCH($B168,Rates!$A$2:$A$60,0),11)))</f>
      </c>
      <c r="T168" s="2">
        <f>IF($B168="",0,IF($D168=1,IF(12&lt;=$C168,MIN(IF($E168=1,$F168-$I168,$H168)*INDEX(Rates!$C$2:$AP$60,MATCH($B168,Rates!$A$2:$A$60,0),12),Limits!$B$9*Assets!$S168),MIN(Limits!$B$9*Assets!$S168,MAX(0,$F168-SUM($I168:S168)))),IF($E168=1,$F168-$I168,$H168)*INDEX(Rates!$C$2:$AP$60,MATCH($B168,Rates!$A$2:$A$60,0),12)))</f>
      </c>
      <c r="U168" s="2">
        <f>IF($B168="",0,IF($D168=1,IF(13&lt;=$C168,MIN(IF($E168=1,$F168-$I168,$H168)*INDEX(Rates!$C$2:$AP$60,MATCH($B168,Rates!$A$2:$A$60,0),13),Limits!$B$9*Assets!$S168),MIN(Limits!$B$9*Assets!$S168,MAX(0,$F168-SUM($I168:T168)))),IF($E168=1,$F168-$I168,$H168)*INDEX(Rates!$C$2:$AP$60,MATCH($B168,Rates!$A$2:$A$60,0),13)))</f>
      </c>
      <c r="V168" s="2">
        <f>IF($B168="",0,IF($D168=1,IF(14&lt;=$C168,MIN(IF($E168=1,$F168-$I168,$H168)*INDEX(Rates!$C$2:$AP$60,MATCH($B168,Rates!$A$2:$A$60,0),14),Limits!$B$9*Assets!$S168),MIN(Limits!$B$9*Assets!$S168,MAX(0,$F168-SUM($I168:U168)))),IF($E168=1,$F168-$I168,$H168)*INDEX(Rates!$C$2:$AP$60,MATCH($B168,Rates!$A$2:$A$60,0),14)))</f>
      </c>
      <c r="W168" s="2">
        <f>IF($B168="",0,IF($D168=1,IF(15&lt;=$C168,MIN(IF($E168=1,$F168-$I168,$H168)*INDEX(Rates!$C$2:$AP$60,MATCH($B168,Rates!$A$2:$A$60,0),15),Limits!$B$9*Assets!$S168),MIN(Limits!$B$9*Assets!$S168,MAX(0,$F168-SUM($I168:V168)))),IF($E168=1,$F168-$I168,$H168)*INDEX(Rates!$C$2:$AP$60,MATCH($B168,Rates!$A$2:$A$60,0),15)))</f>
      </c>
      <c r="X168" s="2">
        <f>IF($B168="",0,IF($D168=1,IF(16&lt;=$C168,MIN(IF($E168=1,$F168-$I168,$H168)*INDEX(Rates!$C$2:$AP$60,MATCH($B168,Rates!$A$2:$A$60,0),16),Limits!$B$9*Assets!$S168),MIN(Limits!$B$9*Assets!$S168,MAX(0,$F168-SUM($I168:W168)))),IF($E168=1,$F168-$I168,$H168)*INDEX(Rates!$C$2:$AP$60,MATCH($B168,Rates!$A$2:$A$60,0),16)))</f>
      </c>
      <c r="Y168" s="2">
        <f>IF($B168="",0,IF($D168=1,IF(17&lt;=$C168,MIN(IF($E168=1,$F168-$I168,$H168)*INDEX(Rates!$C$2:$AP$60,MATCH($B168,Rates!$A$2:$A$60,0),17),Limits!$B$9*Assets!$S168),MIN(Limits!$B$9*Assets!$S168,MAX(0,$F168-SUM($I168:X168)))),IF($E168=1,$F168-$I168,$H168)*INDEX(Rates!$C$2:$AP$60,MATCH($B168,Rates!$A$2:$A$60,0),17)))</f>
      </c>
      <c r="Z168" s="2">
        <f>IF($B168="",0,IF($D168=1,IF(18&lt;=$C168,MIN(IF($E168=1,$F168-$I168,$H168)*INDEX(Rates!$C$2:$AP$60,MATCH($B168,Rates!$A$2:$A$60,0),18),Limits!$B$9*Assets!$S168),MIN(Limits!$B$9*Assets!$S168,MAX(0,$F168-SUM($I168:Y168)))),IF($E168=1,$F168-$I168,$H168)*INDEX(Rates!$C$2:$AP$60,MATCH($B168,Rates!$A$2:$A$60,0),18)))</f>
      </c>
      <c r="AA168" s="2">
        <f>IF($B168="",0,IF($D168=1,IF(19&lt;=$C168,MIN(IF($E168=1,$F168-$I168,$H168)*INDEX(Rates!$C$2:$AP$60,MATCH($B168,Rates!$A$2:$A$60,0),19),Limits!$B$9*Assets!$S168),MIN(Limits!$B$9*Assets!$S168,MAX(0,$F168-SUM($I168:Z168)))),IF($E168=1,$F168-$I168,$H168)*INDEX(Rates!$C$2:$AP$60,MATCH($B168,Rates!$A$2:$A$60,0),19)))</f>
      </c>
      <c r="AB168" s="2">
        <f>IF($B168="",0,IF($D168=1,IF(20&lt;=$C168,MIN(IF($E168=1,$F168-$I168,$H168)*INDEX(Rates!$C$2:$AP$60,MATCH($B168,Rates!$A$2:$A$60,0),20),Limits!$B$9*Assets!$S168),MIN(Limits!$B$9*Assets!$S168,MAX(0,$F168-SUM($I168:AA168)))),IF($E168=1,$F168-$I168,$H168)*INDEX(Rates!$C$2:$AP$60,MATCH($B168,Rates!$A$2:$A$60,0),20)))</f>
      </c>
      <c r="AC168" s="2">
        <f>IF($B168="",0,IF($D168=1,IF(21&lt;=$C168,MIN(IF($E168=1,$F168-$I168,$H168)*INDEX(Rates!$C$2:$AP$60,MATCH($B168,Rates!$A$2:$A$60,0),21),Limits!$B$9*Assets!$S168),MIN(Limits!$B$9*Assets!$S168,MAX(0,$F168-SUM($I168:AB168)))),IF($E168=1,$F168-$I168,$H168)*INDEX(Rates!$C$2:$AP$60,MATCH($B168,Rates!$A$2:$A$60,0),21)))</f>
      </c>
      <c r="AD168" s="2">
        <f>IF($B168="",0,IF($D168=1,IF(22&lt;=$C168,MIN(IF($E168=1,$F168-$I168,$H168)*INDEX(Rates!$C$2:$AP$60,MATCH($B168,Rates!$A$2:$A$60,0),22),Limits!$B$9*Assets!$S168),MIN(Limits!$B$9*Assets!$S168,MAX(0,$F168-SUM($I168:AC168)))),IF($E168=1,$F168-$I168,$H168)*INDEX(Rates!$C$2:$AP$60,MATCH($B168,Rates!$A$2:$A$60,0),22)))</f>
      </c>
      <c r="AE168" s="2">
        <f>IF($B168="",0,IF($D168=1,IF(23&lt;=$C168,MIN(IF($E168=1,$F168-$I168,$H168)*INDEX(Rates!$C$2:$AP$60,MATCH($B168,Rates!$A$2:$A$60,0),23),Limits!$B$9*Assets!$S168),MIN(Limits!$B$9*Assets!$S168,MAX(0,$F168-SUM($I168:AD168)))),IF($E168=1,$F168-$I168,$H168)*INDEX(Rates!$C$2:$AP$60,MATCH($B168,Rates!$A$2:$A$60,0),23)))</f>
      </c>
      <c r="AF168" s="2">
        <f>IF($B168="",0,IF($D168=1,IF(24&lt;=$C168,MIN(IF($E168=1,$F168-$I168,$H168)*INDEX(Rates!$C$2:$AP$60,MATCH($B168,Rates!$A$2:$A$60,0),24),Limits!$B$9*Assets!$S168),MIN(Limits!$B$9*Assets!$S168,MAX(0,$F168-SUM($I168:AE168)))),IF($E168=1,$F168-$I168,$H168)*INDEX(Rates!$C$2:$AP$60,MATCH($B168,Rates!$A$2:$A$60,0),24)))</f>
      </c>
      <c r="AG168" s="2">
        <f>IF($B168="",0,IF($D168=1,IF(25&lt;=$C168,MIN(IF($E168=1,$F168-$I168,$H168)*INDEX(Rates!$C$2:$AP$60,MATCH($B168,Rates!$A$2:$A$60,0),25),Limits!$B$9*Assets!$S168),MIN(Limits!$B$9*Assets!$S168,MAX(0,$F168-SUM($I168:AF168)))),IF($E168=1,$F168-$I168,$H168)*INDEX(Rates!$C$2:$AP$60,MATCH($B168,Rates!$A$2:$A$60,0),25)))</f>
      </c>
      <c r="AH168" s="2">
        <f>IF($B168="",0,IF($D168=1,IF(26&lt;=$C168,MIN(IF($E168=1,$F168-$I168,$H168)*INDEX(Rates!$C$2:$AP$60,MATCH($B168,Rates!$A$2:$A$60,0),26),Limits!$B$9*Assets!$S168),MIN(Limits!$B$9*Assets!$S168,MAX(0,$F168-SUM($I168:AG168)))),IF($E168=1,$F168-$I168,$H168)*INDEX(Rates!$C$2:$AP$60,MATCH($B168,Rates!$A$2:$A$60,0),26)))</f>
      </c>
      <c r="AI168" s="2">
        <f>IF($B168="",0,IF($D168=1,IF(27&lt;=$C168,MIN(IF($E168=1,$F168-$I168,$H168)*INDEX(Rates!$C$2:$AP$60,MATCH($B168,Rates!$A$2:$A$60,0),27),Limits!$B$9*Assets!$S168),MIN(Limits!$B$9*Assets!$S168,MAX(0,$F168-SUM($I168:AH168)))),IF($E168=1,$F168-$I168,$H168)*INDEX(Rates!$C$2:$AP$60,MATCH($B168,Rates!$A$2:$A$60,0),27)))</f>
      </c>
      <c r="AJ168" s="2">
        <f>IF($B168="",0,IF($D168=1,IF(28&lt;=$C168,MIN(IF($E168=1,$F168-$I168,$H168)*INDEX(Rates!$C$2:$AP$60,MATCH($B168,Rates!$A$2:$A$60,0),28),Limits!$B$9*Assets!$S168),MIN(Limits!$B$9*Assets!$S168,MAX(0,$F168-SUM($I168:AI168)))),IF($E168=1,$F168-$I168,$H168)*INDEX(Rates!$C$2:$AP$60,MATCH($B168,Rates!$A$2:$A$60,0),28)))</f>
      </c>
      <c r="AK168" s="2">
        <f>IF($B168="",0,IF($D168=1,IF(29&lt;=$C168,MIN(IF($E168=1,$F168-$I168,$H168)*INDEX(Rates!$C$2:$AP$60,MATCH($B168,Rates!$A$2:$A$60,0),29),Limits!$B$9*Assets!$S168),MIN(Limits!$B$9*Assets!$S168,MAX(0,$F168-SUM($I168:AJ168)))),IF($E168=1,$F168-$I168,$H168)*INDEX(Rates!$C$2:$AP$60,MATCH($B168,Rates!$A$2:$A$60,0),29)))</f>
      </c>
      <c r="AL168" s="2">
        <f>IF($B168="",0,IF($D168=1,IF(30&lt;=$C168,MIN(IF($E168=1,$F168-$I168,$H168)*INDEX(Rates!$C$2:$AP$60,MATCH($B168,Rates!$A$2:$A$60,0),30),Limits!$B$9*Assets!$S168),MIN(Limits!$B$9*Assets!$S168,MAX(0,$F168-SUM($I168:AK168)))),IF($E168=1,$F168-$I168,$H168)*INDEX(Rates!$C$2:$AP$60,MATCH($B168,Rates!$A$2:$A$60,0),30)))</f>
      </c>
      <c r="AM168" s="2">
        <f>IF($B168="",0,IF($D168=1,IF(31&lt;=$C168,MIN(IF($E168=1,$F168-$I168,$H168)*INDEX(Rates!$C$2:$AP$60,MATCH($B168,Rates!$A$2:$A$60,0),31),Limits!$B$9*Assets!$S168),MIN(Limits!$B$9*Assets!$S168,MAX(0,$F168-SUM($I168:AL168)))),IF($E168=1,$F168-$I168,$H168)*INDEX(Rates!$C$2:$AP$60,MATCH($B168,Rates!$A$2:$A$60,0),31)))</f>
      </c>
      <c r="AN168" s="2">
        <f>IF($B168="",0,IF($D168=1,IF(32&lt;=$C168,MIN(IF($E168=1,$F168-$I168,$H168)*INDEX(Rates!$C$2:$AP$60,MATCH($B168,Rates!$A$2:$A$60,0),32),Limits!$B$9*Assets!$S168),MIN(Limits!$B$9*Assets!$S168,MAX(0,$F168-SUM($I168:AM168)))),IF($E168=1,$F168-$I168,$H168)*INDEX(Rates!$C$2:$AP$60,MATCH($B168,Rates!$A$2:$A$60,0),32)))</f>
      </c>
      <c r="AO168" s="2">
        <f>IF($B168="",0,IF($D168=1,IF(33&lt;=$C168,MIN(IF($E168=1,$F168-$I168,$H168)*INDEX(Rates!$C$2:$AP$60,MATCH($B168,Rates!$A$2:$A$60,0),33),Limits!$B$9*Assets!$S168),MIN(Limits!$B$9*Assets!$S168,MAX(0,$F168-SUM($I168:AN168)))),IF($E168=1,$F168-$I168,$H168)*INDEX(Rates!$C$2:$AP$60,MATCH($B168,Rates!$A$2:$A$60,0),33)))</f>
      </c>
      <c r="AP168" s="2">
        <f>IF($B168="",0,IF($D168=1,IF(34&lt;=$C168,MIN(IF($E168=1,$F168-$I168,$H168)*INDEX(Rates!$C$2:$AP$60,MATCH($B168,Rates!$A$2:$A$60,0),34),Limits!$B$9*Assets!$S168),MIN(Limits!$B$9*Assets!$S168,MAX(0,$F168-SUM($I168:AO168)))),IF($E168=1,$F168-$I168,$H168)*INDEX(Rates!$C$2:$AP$60,MATCH($B168,Rates!$A$2:$A$60,0),34)))</f>
      </c>
      <c r="AQ168" s="2">
        <f>IF($B168="",0,IF($D168=1,IF(35&lt;=$C168,MIN(IF($E168=1,$F168-$I168,$H168)*INDEX(Rates!$C$2:$AP$60,MATCH($B168,Rates!$A$2:$A$60,0),35),Limits!$B$9*Assets!$S168),MIN(Limits!$B$9*Assets!$S168,MAX(0,$F168-SUM($I168:AP168)))),IF($E168=1,$F168-$I168,$H168)*INDEX(Rates!$C$2:$AP$60,MATCH($B168,Rates!$A$2:$A$60,0),35)))</f>
      </c>
      <c r="AR168" s="2">
        <f>IF($B168="",0,IF($D168=1,IF(36&lt;=$C168,MIN(IF($E168=1,$F168-$I168,$H168)*INDEX(Rates!$C$2:$AP$60,MATCH($B168,Rates!$A$2:$A$60,0),36),Limits!$B$9*Assets!$S168),MIN(Limits!$B$9*Assets!$S168,MAX(0,$F168-SUM($I168:AQ168)))),IF($E168=1,$F168-$I168,$H168)*INDEX(Rates!$C$2:$AP$60,MATCH($B168,Rates!$A$2:$A$60,0),36)))</f>
      </c>
      <c r="AS168" s="2">
        <f>IF($B168="",0,IF($D168=1,IF(37&lt;=$C168,MIN(IF($E168=1,$F168-$I168,$H168)*INDEX(Rates!$C$2:$AP$60,MATCH($B168,Rates!$A$2:$A$60,0),37),Limits!$B$9*Assets!$S168),MIN(Limits!$B$9*Assets!$S168,MAX(0,$F168-SUM($I168:AR168)))),IF($E168=1,$F168-$I168,$H168)*INDEX(Rates!$C$2:$AP$60,MATCH($B168,Rates!$A$2:$A$60,0),37)))</f>
      </c>
      <c r="AT168" s="2">
        <f>IF($B168="",0,IF($D168=1,IF(38&lt;=$C168,MIN(IF($E168=1,$F168-$I168,$H168)*INDEX(Rates!$C$2:$AP$60,MATCH($B168,Rates!$A$2:$A$60,0),38),Limits!$B$9*Assets!$S168),MIN(Limits!$B$9*Assets!$S168,MAX(0,$F168-SUM($I168:AS168)))),IF($E168=1,$F168-$I168,$H168)*INDEX(Rates!$C$2:$AP$60,MATCH($B168,Rates!$A$2:$A$60,0),38)))</f>
      </c>
      <c r="AU168" s="2">
        <f>IF($B168="",0,IF($D168=1,IF(39&lt;=$C168,MIN(IF($E168=1,$F168-$I168,$H168)*INDEX(Rates!$C$2:$AP$60,MATCH($B168,Rates!$A$2:$A$60,0),39),Limits!$B$9*Assets!$S168),MIN(Limits!$B$9*Assets!$S168,MAX(0,$F168-SUM($I168:AT168)))),IF($E168=1,$F168-$I168,$H168)*INDEX(Rates!$C$2:$AP$60,MATCH($B168,Rates!$A$2:$A$60,0),39)))</f>
      </c>
      <c r="AV168" s="2">
        <f>IF($B168="",0,IF($D168=1,IF(40&lt;=$C168,MIN(IF($E168=1,$F168-$I168,$H168)*INDEX(Rates!$C$2:$AP$60,MATCH($B168,Rates!$A$2:$A$60,0),40),Limits!$B$9*Assets!$S168),MIN(Limits!$B$9*Assets!$S168,MAX(0,$F168-SUM($I168:AU168)))),IF($E168=1,$F168-$I168,$H168)*INDEX(Rates!$C$2:$AP$60,MATCH($B168,Rates!$A$2:$A$60,0),40)))</f>
      </c>
    </row>
    <row r="169" spans="1:48" x14ac:dyDescent="0.25">
      <c r="A169">
        <f>IF(Assets!A169="","",Assets!A169)</f>
      </c>
      <c r="B169">
        <f>Assets!AD169</f>
      </c>
      <c r="C169">
        <f>IF(B169="",0,INDEX(Rates!$B$2:$B$60,MATCH(B169,Rates!$A$2:$A$60,0)))</f>
      </c>
      <c r="D169">
        <f>Assets!X169</f>
      </c>
      <c r="E169">
        <f>IF(AND(D169=1,Assets!J169=1,Assets!K169=0),1,0)</f>
      </c>
      <c r="F169">
        <f>Assets!T169</f>
      </c>
      <c r="G169">
        <f>Assets!AF169+Assets!L169</f>
      </c>
      <c r="H169">
        <f>Assets!M169</f>
      </c>
      <c r="I169" s="2">
        <f>IF($B169="",0,IF($D169=1,IF(1&lt;=$C169,MIN($G169+$H169*INDEX(Rates!$C$2:$AP$60,MATCH($B169,Rates!$A$2:$A$60,0),1),Assets!$Z169),MIN($G169+$H169*INDEX(Rates!$C$2:$AP$60,MATCH($B169,Rates!$A$2:$A$60,0),1),Assets!$Z169)),$G169+$H169*INDEX(Rates!$C$2:$AP$60,MATCH($B169,Rates!$A$2:$A$60,0),1)))</f>
      </c>
      <c r="J169" s="2">
        <f>IF($B169="",0,IF($D169=1,IF(2&lt;=$C169,MIN(IF($E169=1,$F169-$I169,$H169)*INDEX(Rates!$C$2:$AP$60,MATCH($B169,Rates!$A$2:$A$60,0),2),Limits!$B$7*Assets!$S169),MIN(Limits!$B$9*Assets!$S169,MAX(0,$F169-SUM($I169:I169)))),IF($E169=1,$F169-$I169,$H169)*INDEX(Rates!$C$2:$AP$60,MATCH($B169,Rates!$A$2:$A$60,0),2)))</f>
      </c>
      <c r="K169" s="2">
        <f>IF($B169="",0,IF($D169=1,IF(3&lt;=$C169,MIN(IF($E169=1,$F169-$I169,$H169)*INDEX(Rates!$C$2:$AP$60,MATCH($B169,Rates!$A$2:$A$60,0),3),Limits!$B$8*Assets!$S169),MIN(Limits!$B$9*Assets!$S169,MAX(0,$F169-SUM($I169:J169)))),IF($E169=1,$F169-$I169,$H169)*INDEX(Rates!$C$2:$AP$60,MATCH($B169,Rates!$A$2:$A$60,0),3)))</f>
      </c>
      <c r="L169" s="2">
        <f>IF($B169="",0,IF($D169=1,IF(4&lt;=$C169,MIN(IF($E169=1,$F169-$I169,$H169)*INDEX(Rates!$C$2:$AP$60,MATCH($B169,Rates!$A$2:$A$60,0),4),Limits!$B$9*Assets!$S169),MIN(Limits!$B$9*Assets!$S169,MAX(0,$F169-SUM($I169:K169)))),IF($E169=1,$F169-$I169,$H169)*INDEX(Rates!$C$2:$AP$60,MATCH($B169,Rates!$A$2:$A$60,0),4)))</f>
      </c>
      <c r="M169" s="2">
        <f>IF($B169="",0,IF($D169=1,IF(5&lt;=$C169,MIN(IF($E169=1,$F169-$I169,$H169)*INDEX(Rates!$C$2:$AP$60,MATCH($B169,Rates!$A$2:$A$60,0),5),Limits!$B$9*Assets!$S169),MIN(Limits!$B$9*Assets!$S169,MAX(0,$F169-SUM($I169:L169)))),IF($E169=1,$F169-$I169,$H169)*INDEX(Rates!$C$2:$AP$60,MATCH($B169,Rates!$A$2:$A$60,0),5)))</f>
      </c>
      <c r="N169" s="2">
        <f>IF($B169="",0,IF($D169=1,IF(6&lt;=$C169,MIN(IF($E169=1,$F169-$I169,$H169)*INDEX(Rates!$C$2:$AP$60,MATCH($B169,Rates!$A$2:$A$60,0),6),Limits!$B$9*Assets!$S169),MIN(Limits!$B$9*Assets!$S169,MAX(0,$F169-SUM($I169:M169)))),IF($E169=1,$F169-$I169,$H169)*INDEX(Rates!$C$2:$AP$60,MATCH($B169,Rates!$A$2:$A$60,0),6)))</f>
      </c>
      <c r="O169" s="2">
        <f>IF($B169="",0,IF($D169=1,IF(7&lt;=$C169,MIN(IF($E169=1,$F169-$I169,$H169)*INDEX(Rates!$C$2:$AP$60,MATCH($B169,Rates!$A$2:$A$60,0),7),Limits!$B$9*Assets!$S169),MIN(Limits!$B$9*Assets!$S169,MAX(0,$F169-SUM($I169:N169)))),IF($E169=1,$F169-$I169,$H169)*INDEX(Rates!$C$2:$AP$60,MATCH($B169,Rates!$A$2:$A$60,0),7)))</f>
      </c>
      <c r="P169" s="2">
        <f>IF($B169="",0,IF($D169=1,IF(8&lt;=$C169,MIN(IF($E169=1,$F169-$I169,$H169)*INDEX(Rates!$C$2:$AP$60,MATCH($B169,Rates!$A$2:$A$60,0),8),Limits!$B$9*Assets!$S169),MIN(Limits!$B$9*Assets!$S169,MAX(0,$F169-SUM($I169:O169)))),IF($E169=1,$F169-$I169,$H169)*INDEX(Rates!$C$2:$AP$60,MATCH($B169,Rates!$A$2:$A$60,0),8)))</f>
      </c>
      <c r="Q169" s="2">
        <f>IF($B169="",0,IF($D169=1,IF(9&lt;=$C169,MIN(IF($E169=1,$F169-$I169,$H169)*INDEX(Rates!$C$2:$AP$60,MATCH($B169,Rates!$A$2:$A$60,0),9),Limits!$B$9*Assets!$S169),MIN(Limits!$B$9*Assets!$S169,MAX(0,$F169-SUM($I169:P169)))),IF($E169=1,$F169-$I169,$H169)*INDEX(Rates!$C$2:$AP$60,MATCH($B169,Rates!$A$2:$A$60,0),9)))</f>
      </c>
      <c r="R169" s="2">
        <f>IF($B169="",0,IF($D169=1,IF(10&lt;=$C169,MIN(IF($E169=1,$F169-$I169,$H169)*INDEX(Rates!$C$2:$AP$60,MATCH($B169,Rates!$A$2:$A$60,0),10),Limits!$B$9*Assets!$S169),MIN(Limits!$B$9*Assets!$S169,MAX(0,$F169-SUM($I169:Q169)))),IF($E169=1,$F169-$I169,$H169)*INDEX(Rates!$C$2:$AP$60,MATCH($B169,Rates!$A$2:$A$60,0),10)))</f>
      </c>
      <c r="S169" s="2">
        <f>IF($B169="",0,IF($D169=1,IF(11&lt;=$C169,MIN(IF($E169=1,$F169-$I169,$H169)*INDEX(Rates!$C$2:$AP$60,MATCH($B169,Rates!$A$2:$A$60,0),11),Limits!$B$9*Assets!$S169),MIN(Limits!$B$9*Assets!$S169,MAX(0,$F169-SUM($I169:R169)))),IF($E169=1,$F169-$I169,$H169)*INDEX(Rates!$C$2:$AP$60,MATCH($B169,Rates!$A$2:$A$60,0),11)))</f>
      </c>
      <c r="T169" s="2">
        <f>IF($B169="",0,IF($D169=1,IF(12&lt;=$C169,MIN(IF($E169=1,$F169-$I169,$H169)*INDEX(Rates!$C$2:$AP$60,MATCH($B169,Rates!$A$2:$A$60,0),12),Limits!$B$9*Assets!$S169),MIN(Limits!$B$9*Assets!$S169,MAX(0,$F169-SUM($I169:S169)))),IF($E169=1,$F169-$I169,$H169)*INDEX(Rates!$C$2:$AP$60,MATCH($B169,Rates!$A$2:$A$60,0),12)))</f>
      </c>
      <c r="U169" s="2">
        <f>IF($B169="",0,IF($D169=1,IF(13&lt;=$C169,MIN(IF($E169=1,$F169-$I169,$H169)*INDEX(Rates!$C$2:$AP$60,MATCH($B169,Rates!$A$2:$A$60,0),13),Limits!$B$9*Assets!$S169),MIN(Limits!$B$9*Assets!$S169,MAX(0,$F169-SUM($I169:T169)))),IF($E169=1,$F169-$I169,$H169)*INDEX(Rates!$C$2:$AP$60,MATCH($B169,Rates!$A$2:$A$60,0),13)))</f>
      </c>
      <c r="V169" s="2">
        <f>IF($B169="",0,IF($D169=1,IF(14&lt;=$C169,MIN(IF($E169=1,$F169-$I169,$H169)*INDEX(Rates!$C$2:$AP$60,MATCH($B169,Rates!$A$2:$A$60,0),14),Limits!$B$9*Assets!$S169),MIN(Limits!$B$9*Assets!$S169,MAX(0,$F169-SUM($I169:U169)))),IF($E169=1,$F169-$I169,$H169)*INDEX(Rates!$C$2:$AP$60,MATCH($B169,Rates!$A$2:$A$60,0),14)))</f>
      </c>
      <c r="W169" s="2">
        <f>IF($B169="",0,IF($D169=1,IF(15&lt;=$C169,MIN(IF($E169=1,$F169-$I169,$H169)*INDEX(Rates!$C$2:$AP$60,MATCH($B169,Rates!$A$2:$A$60,0),15),Limits!$B$9*Assets!$S169),MIN(Limits!$B$9*Assets!$S169,MAX(0,$F169-SUM($I169:V169)))),IF($E169=1,$F169-$I169,$H169)*INDEX(Rates!$C$2:$AP$60,MATCH($B169,Rates!$A$2:$A$60,0),15)))</f>
      </c>
      <c r="X169" s="2">
        <f>IF($B169="",0,IF($D169=1,IF(16&lt;=$C169,MIN(IF($E169=1,$F169-$I169,$H169)*INDEX(Rates!$C$2:$AP$60,MATCH($B169,Rates!$A$2:$A$60,0),16),Limits!$B$9*Assets!$S169),MIN(Limits!$B$9*Assets!$S169,MAX(0,$F169-SUM($I169:W169)))),IF($E169=1,$F169-$I169,$H169)*INDEX(Rates!$C$2:$AP$60,MATCH($B169,Rates!$A$2:$A$60,0),16)))</f>
      </c>
      <c r="Y169" s="2">
        <f>IF($B169="",0,IF($D169=1,IF(17&lt;=$C169,MIN(IF($E169=1,$F169-$I169,$H169)*INDEX(Rates!$C$2:$AP$60,MATCH($B169,Rates!$A$2:$A$60,0),17),Limits!$B$9*Assets!$S169),MIN(Limits!$B$9*Assets!$S169,MAX(0,$F169-SUM($I169:X169)))),IF($E169=1,$F169-$I169,$H169)*INDEX(Rates!$C$2:$AP$60,MATCH($B169,Rates!$A$2:$A$60,0),17)))</f>
      </c>
      <c r="Z169" s="2">
        <f>IF($B169="",0,IF($D169=1,IF(18&lt;=$C169,MIN(IF($E169=1,$F169-$I169,$H169)*INDEX(Rates!$C$2:$AP$60,MATCH($B169,Rates!$A$2:$A$60,0),18),Limits!$B$9*Assets!$S169),MIN(Limits!$B$9*Assets!$S169,MAX(0,$F169-SUM($I169:Y169)))),IF($E169=1,$F169-$I169,$H169)*INDEX(Rates!$C$2:$AP$60,MATCH($B169,Rates!$A$2:$A$60,0),18)))</f>
      </c>
      <c r="AA169" s="2">
        <f>IF($B169="",0,IF($D169=1,IF(19&lt;=$C169,MIN(IF($E169=1,$F169-$I169,$H169)*INDEX(Rates!$C$2:$AP$60,MATCH($B169,Rates!$A$2:$A$60,0),19),Limits!$B$9*Assets!$S169),MIN(Limits!$B$9*Assets!$S169,MAX(0,$F169-SUM($I169:Z169)))),IF($E169=1,$F169-$I169,$H169)*INDEX(Rates!$C$2:$AP$60,MATCH($B169,Rates!$A$2:$A$60,0),19)))</f>
      </c>
      <c r="AB169" s="2">
        <f>IF($B169="",0,IF($D169=1,IF(20&lt;=$C169,MIN(IF($E169=1,$F169-$I169,$H169)*INDEX(Rates!$C$2:$AP$60,MATCH($B169,Rates!$A$2:$A$60,0),20),Limits!$B$9*Assets!$S169),MIN(Limits!$B$9*Assets!$S169,MAX(0,$F169-SUM($I169:AA169)))),IF($E169=1,$F169-$I169,$H169)*INDEX(Rates!$C$2:$AP$60,MATCH($B169,Rates!$A$2:$A$60,0),20)))</f>
      </c>
      <c r="AC169" s="2">
        <f>IF($B169="",0,IF($D169=1,IF(21&lt;=$C169,MIN(IF($E169=1,$F169-$I169,$H169)*INDEX(Rates!$C$2:$AP$60,MATCH($B169,Rates!$A$2:$A$60,0),21),Limits!$B$9*Assets!$S169),MIN(Limits!$B$9*Assets!$S169,MAX(0,$F169-SUM($I169:AB169)))),IF($E169=1,$F169-$I169,$H169)*INDEX(Rates!$C$2:$AP$60,MATCH($B169,Rates!$A$2:$A$60,0),21)))</f>
      </c>
      <c r="AD169" s="2">
        <f>IF($B169="",0,IF($D169=1,IF(22&lt;=$C169,MIN(IF($E169=1,$F169-$I169,$H169)*INDEX(Rates!$C$2:$AP$60,MATCH($B169,Rates!$A$2:$A$60,0),22),Limits!$B$9*Assets!$S169),MIN(Limits!$B$9*Assets!$S169,MAX(0,$F169-SUM($I169:AC169)))),IF($E169=1,$F169-$I169,$H169)*INDEX(Rates!$C$2:$AP$60,MATCH($B169,Rates!$A$2:$A$60,0),22)))</f>
      </c>
      <c r="AE169" s="2">
        <f>IF($B169="",0,IF($D169=1,IF(23&lt;=$C169,MIN(IF($E169=1,$F169-$I169,$H169)*INDEX(Rates!$C$2:$AP$60,MATCH($B169,Rates!$A$2:$A$60,0),23),Limits!$B$9*Assets!$S169),MIN(Limits!$B$9*Assets!$S169,MAX(0,$F169-SUM($I169:AD169)))),IF($E169=1,$F169-$I169,$H169)*INDEX(Rates!$C$2:$AP$60,MATCH($B169,Rates!$A$2:$A$60,0),23)))</f>
      </c>
      <c r="AF169" s="2">
        <f>IF($B169="",0,IF($D169=1,IF(24&lt;=$C169,MIN(IF($E169=1,$F169-$I169,$H169)*INDEX(Rates!$C$2:$AP$60,MATCH($B169,Rates!$A$2:$A$60,0),24),Limits!$B$9*Assets!$S169),MIN(Limits!$B$9*Assets!$S169,MAX(0,$F169-SUM($I169:AE169)))),IF($E169=1,$F169-$I169,$H169)*INDEX(Rates!$C$2:$AP$60,MATCH($B169,Rates!$A$2:$A$60,0),24)))</f>
      </c>
      <c r="AG169" s="2">
        <f>IF($B169="",0,IF($D169=1,IF(25&lt;=$C169,MIN(IF($E169=1,$F169-$I169,$H169)*INDEX(Rates!$C$2:$AP$60,MATCH($B169,Rates!$A$2:$A$60,0),25),Limits!$B$9*Assets!$S169),MIN(Limits!$B$9*Assets!$S169,MAX(0,$F169-SUM($I169:AF169)))),IF($E169=1,$F169-$I169,$H169)*INDEX(Rates!$C$2:$AP$60,MATCH($B169,Rates!$A$2:$A$60,0),25)))</f>
      </c>
      <c r="AH169" s="2">
        <f>IF($B169="",0,IF($D169=1,IF(26&lt;=$C169,MIN(IF($E169=1,$F169-$I169,$H169)*INDEX(Rates!$C$2:$AP$60,MATCH($B169,Rates!$A$2:$A$60,0),26),Limits!$B$9*Assets!$S169),MIN(Limits!$B$9*Assets!$S169,MAX(0,$F169-SUM($I169:AG169)))),IF($E169=1,$F169-$I169,$H169)*INDEX(Rates!$C$2:$AP$60,MATCH($B169,Rates!$A$2:$A$60,0),26)))</f>
      </c>
      <c r="AI169" s="2">
        <f>IF($B169="",0,IF($D169=1,IF(27&lt;=$C169,MIN(IF($E169=1,$F169-$I169,$H169)*INDEX(Rates!$C$2:$AP$60,MATCH($B169,Rates!$A$2:$A$60,0),27),Limits!$B$9*Assets!$S169),MIN(Limits!$B$9*Assets!$S169,MAX(0,$F169-SUM($I169:AH169)))),IF($E169=1,$F169-$I169,$H169)*INDEX(Rates!$C$2:$AP$60,MATCH($B169,Rates!$A$2:$A$60,0),27)))</f>
      </c>
      <c r="AJ169" s="2">
        <f>IF($B169="",0,IF($D169=1,IF(28&lt;=$C169,MIN(IF($E169=1,$F169-$I169,$H169)*INDEX(Rates!$C$2:$AP$60,MATCH($B169,Rates!$A$2:$A$60,0),28),Limits!$B$9*Assets!$S169),MIN(Limits!$B$9*Assets!$S169,MAX(0,$F169-SUM($I169:AI169)))),IF($E169=1,$F169-$I169,$H169)*INDEX(Rates!$C$2:$AP$60,MATCH($B169,Rates!$A$2:$A$60,0),28)))</f>
      </c>
      <c r="AK169" s="2">
        <f>IF($B169="",0,IF($D169=1,IF(29&lt;=$C169,MIN(IF($E169=1,$F169-$I169,$H169)*INDEX(Rates!$C$2:$AP$60,MATCH($B169,Rates!$A$2:$A$60,0),29),Limits!$B$9*Assets!$S169),MIN(Limits!$B$9*Assets!$S169,MAX(0,$F169-SUM($I169:AJ169)))),IF($E169=1,$F169-$I169,$H169)*INDEX(Rates!$C$2:$AP$60,MATCH($B169,Rates!$A$2:$A$60,0),29)))</f>
      </c>
      <c r="AL169" s="2">
        <f>IF($B169="",0,IF($D169=1,IF(30&lt;=$C169,MIN(IF($E169=1,$F169-$I169,$H169)*INDEX(Rates!$C$2:$AP$60,MATCH($B169,Rates!$A$2:$A$60,0),30),Limits!$B$9*Assets!$S169),MIN(Limits!$B$9*Assets!$S169,MAX(0,$F169-SUM($I169:AK169)))),IF($E169=1,$F169-$I169,$H169)*INDEX(Rates!$C$2:$AP$60,MATCH($B169,Rates!$A$2:$A$60,0),30)))</f>
      </c>
      <c r="AM169" s="2">
        <f>IF($B169="",0,IF($D169=1,IF(31&lt;=$C169,MIN(IF($E169=1,$F169-$I169,$H169)*INDEX(Rates!$C$2:$AP$60,MATCH($B169,Rates!$A$2:$A$60,0),31),Limits!$B$9*Assets!$S169),MIN(Limits!$B$9*Assets!$S169,MAX(0,$F169-SUM($I169:AL169)))),IF($E169=1,$F169-$I169,$H169)*INDEX(Rates!$C$2:$AP$60,MATCH($B169,Rates!$A$2:$A$60,0),31)))</f>
      </c>
      <c r="AN169" s="2">
        <f>IF($B169="",0,IF($D169=1,IF(32&lt;=$C169,MIN(IF($E169=1,$F169-$I169,$H169)*INDEX(Rates!$C$2:$AP$60,MATCH($B169,Rates!$A$2:$A$60,0),32),Limits!$B$9*Assets!$S169),MIN(Limits!$B$9*Assets!$S169,MAX(0,$F169-SUM($I169:AM169)))),IF($E169=1,$F169-$I169,$H169)*INDEX(Rates!$C$2:$AP$60,MATCH($B169,Rates!$A$2:$A$60,0),32)))</f>
      </c>
      <c r="AO169" s="2">
        <f>IF($B169="",0,IF($D169=1,IF(33&lt;=$C169,MIN(IF($E169=1,$F169-$I169,$H169)*INDEX(Rates!$C$2:$AP$60,MATCH($B169,Rates!$A$2:$A$60,0),33),Limits!$B$9*Assets!$S169),MIN(Limits!$B$9*Assets!$S169,MAX(0,$F169-SUM($I169:AN169)))),IF($E169=1,$F169-$I169,$H169)*INDEX(Rates!$C$2:$AP$60,MATCH($B169,Rates!$A$2:$A$60,0),33)))</f>
      </c>
      <c r="AP169" s="2">
        <f>IF($B169="",0,IF($D169=1,IF(34&lt;=$C169,MIN(IF($E169=1,$F169-$I169,$H169)*INDEX(Rates!$C$2:$AP$60,MATCH($B169,Rates!$A$2:$A$60,0),34),Limits!$B$9*Assets!$S169),MIN(Limits!$B$9*Assets!$S169,MAX(0,$F169-SUM($I169:AO169)))),IF($E169=1,$F169-$I169,$H169)*INDEX(Rates!$C$2:$AP$60,MATCH($B169,Rates!$A$2:$A$60,0),34)))</f>
      </c>
      <c r="AQ169" s="2">
        <f>IF($B169="",0,IF($D169=1,IF(35&lt;=$C169,MIN(IF($E169=1,$F169-$I169,$H169)*INDEX(Rates!$C$2:$AP$60,MATCH($B169,Rates!$A$2:$A$60,0),35),Limits!$B$9*Assets!$S169),MIN(Limits!$B$9*Assets!$S169,MAX(0,$F169-SUM($I169:AP169)))),IF($E169=1,$F169-$I169,$H169)*INDEX(Rates!$C$2:$AP$60,MATCH($B169,Rates!$A$2:$A$60,0),35)))</f>
      </c>
      <c r="AR169" s="2">
        <f>IF($B169="",0,IF($D169=1,IF(36&lt;=$C169,MIN(IF($E169=1,$F169-$I169,$H169)*INDEX(Rates!$C$2:$AP$60,MATCH($B169,Rates!$A$2:$A$60,0),36),Limits!$B$9*Assets!$S169),MIN(Limits!$B$9*Assets!$S169,MAX(0,$F169-SUM($I169:AQ169)))),IF($E169=1,$F169-$I169,$H169)*INDEX(Rates!$C$2:$AP$60,MATCH($B169,Rates!$A$2:$A$60,0),36)))</f>
      </c>
      <c r="AS169" s="2">
        <f>IF($B169="",0,IF($D169=1,IF(37&lt;=$C169,MIN(IF($E169=1,$F169-$I169,$H169)*INDEX(Rates!$C$2:$AP$60,MATCH($B169,Rates!$A$2:$A$60,0),37),Limits!$B$9*Assets!$S169),MIN(Limits!$B$9*Assets!$S169,MAX(0,$F169-SUM($I169:AR169)))),IF($E169=1,$F169-$I169,$H169)*INDEX(Rates!$C$2:$AP$60,MATCH($B169,Rates!$A$2:$A$60,0),37)))</f>
      </c>
      <c r="AT169" s="2">
        <f>IF($B169="",0,IF($D169=1,IF(38&lt;=$C169,MIN(IF($E169=1,$F169-$I169,$H169)*INDEX(Rates!$C$2:$AP$60,MATCH($B169,Rates!$A$2:$A$60,0),38),Limits!$B$9*Assets!$S169),MIN(Limits!$B$9*Assets!$S169,MAX(0,$F169-SUM($I169:AS169)))),IF($E169=1,$F169-$I169,$H169)*INDEX(Rates!$C$2:$AP$60,MATCH($B169,Rates!$A$2:$A$60,0),38)))</f>
      </c>
      <c r="AU169" s="2">
        <f>IF($B169="",0,IF($D169=1,IF(39&lt;=$C169,MIN(IF($E169=1,$F169-$I169,$H169)*INDEX(Rates!$C$2:$AP$60,MATCH($B169,Rates!$A$2:$A$60,0),39),Limits!$B$9*Assets!$S169),MIN(Limits!$B$9*Assets!$S169,MAX(0,$F169-SUM($I169:AT169)))),IF($E169=1,$F169-$I169,$H169)*INDEX(Rates!$C$2:$AP$60,MATCH($B169,Rates!$A$2:$A$60,0),39)))</f>
      </c>
      <c r="AV169" s="2">
        <f>IF($B169="",0,IF($D169=1,IF(40&lt;=$C169,MIN(IF($E169=1,$F169-$I169,$H169)*INDEX(Rates!$C$2:$AP$60,MATCH($B169,Rates!$A$2:$A$60,0),40),Limits!$B$9*Assets!$S169),MIN(Limits!$B$9*Assets!$S169,MAX(0,$F169-SUM($I169:AU169)))),IF($E169=1,$F169-$I169,$H169)*INDEX(Rates!$C$2:$AP$60,MATCH($B169,Rates!$A$2:$A$60,0),40)))</f>
      </c>
    </row>
    <row r="170" spans="1:48" x14ac:dyDescent="0.25">
      <c r="A170">
        <f>IF(Assets!A170="","",Assets!A170)</f>
      </c>
      <c r="B170">
        <f>Assets!AD170</f>
      </c>
      <c r="C170">
        <f>IF(B170="",0,INDEX(Rates!$B$2:$B$60,MATCH(B170,Rates!$A$2:$A$60,0)))</f>
      </c>
      <c r="D170">
        <f>Assets!X170</f>
      </c>
      <c r="E170">
        <f>IF(AND(D170=1,Assets!J170=1,Assets!K170=0),1,0)</f>
      </c>
      <c r="F170">
        <f>Assets!T170</f>
      </c>
      <c r="G170">
        <f>Assets!AF170+Assets!L170</f>
      </c>
      <c r="H170">
        <f>Assets!M170</f>
      </c>
      <c r="I170" s="2">
        <f>IF($B170="",0,IF($D170=1,IF(1&lt;=$C170,MIN($G170+$H170*INDEX(Rates!$C$2:$AP$60,MATCH($B170,Rates!$A$2:$A$60,0),1),Assets!$Z170),MIN($G170+$H170*INDEX(Rates!$C$2:$AP$60,MATCH($B170,Rates!$A$2:$A$60,0),1),Assets!$Z170)),$G170+$H170*INDEX(Rates!$C$2:$AP$60,MATCH($B170,Rates!$A$2:$A$60,0),1)))</f>
      </c>
      <c r="J170" s="2">
        <f>IF($B170="",0,IF($D170=1,IF(2&lt;=$C170,MIN(IF($E170=1,$F170-$I170,$H170)*INDEX(Rates!$C$2:$AP$60,MATCH($B170,Rates!$A$2:$A$60,0),2),Limits!$B$7*Assets!$S170),MIN(Limits!$B$9*Assets!$S170,MAX(0,$F170-SUM($I170:I170)))),IF($E170=1,$F170-$I170,$H170)*INDEX(Rates!$C$2:$AP$60,MATCH($B170,Rates!$A$2:$A$60,0),2)))</f>
      </c>
      <c r="K170" s="2">
        <f>IF($B170="",0,IF($D170=1,IF(3&lt;=$C170,MIN(IF($E170=1,$F170-$I170,$H170)*INDEX(Rates!$C$2:$AP$60,MATCH($B170,Rates!$A$2:$A$60,0),3),Limits!$B$8*Assets!$S170),MIN(Limits!$B$9*Assets!$S170,MAX(0,$F170-SUM($I170:J170)))),IF($E170=1,$F170-$I170,$H170)*INDEX(Rates!$C$2:$AP$60,MATCH($B170,Rates!$A$2:$A$60,0),3)))</f>
      </c>
      <c r="L170" s="2">
        <f>IF($B170="",0,IF($D170=1,IF(4&lt;=$C170,MIN(IF($E170=1,$F170-$I170,$H170)*INDEX(Rates!$C$2:$AP$60,MATCH($B170,Rates!$A$2:$A$60,0),4),Limits!$B$9*Assets!$S170),MIN(Limits!$B$9*Assets!$S170,MAX(0,$F170-SUM($I170:K170)))),IF($E170=1,$F170-$I170,$H170)*INDEX(Rates!$C$2:$AP$60,MATCH($B170,Rates!$A$2:$A$60,0),4)))</f>
      </c>
      <c r="M170" s="2">
        <f>IF($B170="",0,IF($D170=1,IF(5&lt;=$C170,MIN(IF($E170=1,$F170-$I170,$H170)*INDEX(Rates!$C$2:$AP$60,MATCH($B170,Rates!$A$2:$A$60,0),5),Limits!$B$9*Assets!$S170),MIN(Limits!$B$9*Assets!$S170,MAX(0,$F170-SUM($I170:L170)))),IF($E170=1,$F170-$I170,$H170)*INDEX(Rates!$C$2:$AP$60,MATCH($B170,Rates!$A$2:$A$60,0),5)))</f>
      </c>
      <c r="N170" s="2">
        <f>IF($B170="",0,IF($D170=1,IF(6&lt;=$C170,MIN(IF($E170=1,$F170-$I170,$H170)*INDEX(Rates!$C$2:$AP$60,MATCH($B170,Rates!$A$2:$A$60,0),6),Limits!$B$9*Assets!$S170),MIN(Limits!$B$9*Assets!$S170,MAX(0,$F170-SUM($I170:M170)))),IF($E170=1,$F170-$I170,$H170)*INDEX(Rates!$C$2:$AP$60,MATCH($B170,Rates!$A$2:$A$60,0),6)))</f>
      </c>
      <c r="O170" s="2">
        <f>IF($B170="",0,IF($D170=1,IF(7&lt;=$C170,MIN(IF($E170=1,$F170-$I170,$H170)*INDEX(Rates!$C$2:$AP$60,MATCH($B170,Rates!$A$2:$A$60,0),7),Limits!$B$9*Assets!$S170),MIN(Limits!$B$9*Assets!$S170,MAX(0,$F170-SUM($I170:N170)))),IF($E170=1,$F170-$I170,$H170)*INDEX(Rates!$C$2:$AP$60,MATCH($B170,Rates!$A$2:$A$60,0),7)))</f>
      </c>
      <c r="P170" s="2">
        <f>IF($B170="",0,IF($D170=1,IF(8&lt;=$C170,MIN(IF($E170=1,$F170-$I170,$H170)*INDEX(Rates!$C$2:$AP$60,MATCH($B170,Rates!$A$2:$A$60,0),8),Limits!$B$9*Assets!$S170),MIN(Limits!$B$9*Assets!$S170,MAX(0,$F170-SUM($I170:O170)))),IF($E170=1,$F170-$I170,$H170)*INDEX(Rates!$C$2:$AP$60,MATCH($B170,Rates!$A$2:$A$60,0),8)))</f>
      </c>
      <c r="Q170" s="2">
        <f>IF($B170="",0,IF($D170=1,IF(9&lt;=$C170,MIN(IF($E170=1,$F170-$I170,$H170)*INDEX(Rates!$C$2:$AP$60,MATCH($B170,Rates!$A$2:$A$60,0),9),Limits!$B$9*Assets!$S170),MIN(Limits!$B$9*Assets!$S170,MAX(0,$F170-SUM($I170:P170)))),IF($E170=1,$F170-$I170,$H170)*INDEX(Rates!$C$2:$AP$60,MATCH($B170,Rates!$A$2:$A$60,0),9)))</f>
      </c>
      <c r="R170" s="2">
        <f>IF($B170="",0,IF($D170=1,IF(10&lt;=$C170,MIN(IF($E170=1,$F170-$I170,$H170)*INDEX(Rates!$C$2:$AP$60,MATCH($B170,Rates!$A$2:$A$60,0),10),Limits!$B$9*Assets!$S170),MIN(Limits!$B$9*Assets!$S170,MAX(0,$F170-SUM($I170:Q170)))),IF($E170=1,$F170-$I170,$H170)*INDEX(Rates!$C$2:$AP$60,MATCH($B170,Rates!$A$2:$A$60,0),10)))</f>
      </c>
      <c r="S170" s="2">
        <f>IF($B170="",0,IF($D170=1,IF(11&lt;=$C170,MIN(IF($E170=1,$F170-$I170,$H170)*INDEX(Rates!$C$2:$AP$60,MATCH($B170,Rates!$A$2:$A$60,0),11),Limits!$B$9*Assets!$S170),MIN(Limits!$B$9*Assets!$S170,MAX(0,$F170-SUM($I170:R170)))),IF($E170=1,$F170-$I170,$H170)*INDEX(Rates!$C$2:$AP$60,MATCH($B170,Rates!$A$2:$A$60,0),11)))</f>
      </c>
      <c r="T170" s="2">
        <f>IF($B170="",0,IF($D170=1,IF(12&lt;=$C170,MIN(IF($E170=1,$F170-$I170,$H170)*INDEX(Rates!$C$2:$AP$60,MATCH($B170,Rates!$A$2:$A$60,0),12),Limits!$B$9*Assets!$S170),MIN(Limits!$B$9*Assets!$S170,MAX(0,$F170-SUM($I170:S170)))),IF($E170=1,$F170-$I170,$H170)*INDEX(Rates!$C$2:$AP$60,MATCH($B170,Rates!$A$2:$A$60,0),12)))</f>
      </c>
      <c r="U170" s="2">
        <f>IF($B170="",0,IF($D170=1,IF(13&lt;=$C170,MIN(IF($E170=1,$F170-$I170,$H170)*INDEX(Rates!$C$2:$AP$60,MATCH($B170,Rates!$A$2:$A$60,0),13),Limits!$B$9*Assets!$S170),MIN(Limits!$B$9*Assets!$S170,MAX(0,$F170-SUM($I170:T170)))),IF($E170=1,$F170-$I170,$H170)*INDEX(Rates!$C$2:$AP$60,MATCH($B170,Rates!$A$2:$A$60,0),13)))</f>
      </c>
      <c r="V170" s="2">
        <f>IF($B170="",0,IF($D170=1,IF(14&lt;=$C170,MIN(IF($E170=1,$F170-$I170,$H170)*INDEX(Rates!$C$2:$AP$60,MATCH($B170,Rates!$A$2:$A$60,0),14),Limits!$B$9*Assets!$S170),MIN(Limits!$B$9*Assets!$S170,MAX(0,$F170-SUM($I170:U170)))),IF($E170=1,$F170-$I170,$H170)*INDEX(Rates!$C$2:$AP$60,MATCH($B170,Rates!$A$2:$A$60,0),14)))</f>
      </c>
      <c r="W170" s="2">
        <f>IF($B170="",0,IF($D170=1,IF(15&lt;=$C170,MIN(IF($E170=1,$F170-$I170,$H170)*INDEX(Rates!$C$2:$AP$60,MATCH($B170,Rates!$A$2:$A$60,0),15),Limits!$B$9*Assets!$S170),MIN(Limits!$B$9*Assets!$S170,MAX(0,$F170-SUM($I170:V170)))),IF($E170=1,$F170-$I170,$H170)*INDEX(Rates!$C$2:$AP$60,MATCH($B170,Rates!$A$2:$A$60,0),15)))</f>
      </c>
      <c r="X170" s="2">
        <f>IF($B170="",0,IF($D170=1,IF(16&lt;=$C170,MIN(IF($E170=1,$F170-$I170,$H170)*INDEX(Rates!$C$2:$AP$60,MATCH($B170,Rates!$A$2:$A$60,0),16),Limits!$B$9*Assets!$S170),MIN(Limits!$B$9*Assets!$S170,MAX(0,$F170-SUM($I170:W170)))),IF($E170=1,$F170-$I170,$H170)*INDEX(Rates!$C$2:$AP$60,MATCH($B170,Rates!$A$2:$A$60,0),16)))</f>
      </c>
      <c r="Y170" s="2">
        <f>IF($B170="",0,IF($D170=1,IF(17&lt;=$C170,MIN(IF($E170=1,$F170-$I170,$H170)*INDEX(Rates!$C$2:$AP$60,MATCH($B170,Rates!$A$2:$A$60,0),17),Limits!$B$9*Assets!$S170),MIN(Limits!$B$9*Assets!$S170,MAX(0,$F170-SUM($I170:X170)))),IF($E170=1,$F170-$I170,$H170)*INDEX(Rates!$C$2:$AP$60,MATCH($B170,Rates!$A$2:$A$60,0),17)))</f>
      </c>
      <c r="Z170" s="2">
        <f>IF($B170="",0,IF($D170=1,IF(18&lt;=$C170,MIN(IF($E170=1,$F170-$I170,$H170)*INDEX(Rates!$C$2:$AP$60,MATCH($B170,Rates!$A$2:$A$60,0),18),Limits!$B$9*Assets!$S170),MIN(Limits!$B$9*Assets!$S170,MAX(0,$F170-SUM($I170:Y170)))),IF($E170=1,$F170-$I170,$H170)*INDEX(Rates!$C$2:$AP$60,MATCH($B170,Rates!$A$2:$A$60,0),18)))</f>
      </c>
      <c r="AA170" s="2">
        <f>IF($B170="",0,IF($D170=1,IF(19&lt;=$C170,MIN(IF($E170=1,$F170-$I170,$H170)*INDEX(Rates!$C$2:$AP$60,MATCH($B170,Rates!$A$2:$A$60,0),19),Limits!$B$9*Assets!$S170),MIN(Limits!$B$9*Assets!$S170,MAX(0,$F170-SUM($I170:Z170)))),IF($E170=1,$F170-$I170,$H170)*INDEX(Rates!$C$2:$AP$60,MATCH($B170,Rates!$A$2:$A$60,0),19)))</f>
      </c>
      <c r="AB170" s="2">
        <f>IF($B170="",0,IF($D170=1,IF(20&lt;=$C170,MIN(IF($E170=1,$F170-$I170,$H170)*INDEX(Rates!$C$2:$AP$60,MATCH($B170,Rates!$A$2:$A$60,0),20),Limits!$B$9*Assets!$S170),MIN(Limits!$B$9*Assets!$S170,MAX(0,$F170-SUM($I170:AA170)))),IF($E170=1,$F170-$I170,$H170)*INDEX(Rates!$C$2:$AP$60,MATCH($B170,Rates!$A$2:$A$60,0),20)))</f>
      </c>
      <c r="AC170" s="2">
        <f>IF($B170="",0,IF($D170=1,IF(21&lt;=$C170,MIN(IF($E170=1,$F170-$I170,$H170)*INDEX(Rates!$C$2:$AP$60,MATCH($B170,Rates!$A$2:$A$60,0),21),Limits!$B$9*Assets!$S170),MIN(Limits!$B$9*Assets!$S170,MAX(0,$F170-SUM($I170:AB170)))),IF($E170=1,$F170-$I170,$H170)*INDEX(Rates!$C$2:$AP$60,MATCH($B170,Rates!$A$2:$A$60,0),21)))</f>
      </c>
      <c r="AD170" s="2">
        <f>IF($B170="",0,IF($D170=1,IF(22&lt;=$C170,MIN(IF($E170=1,$F170-$I170,$H170)*INDEX(Rates!$C$2:$AP$60,MATCH($B170,Rates!$A$2:$A$60,0),22),Limits!$B$9*Assets!$S170),MIN(Limits!$B$9*Assets!$S170,MAX(0,$F170-SUM($I170:AC170)))),IF($E170=1,$F170-$I170,$H170)*INDEX(Rates!$C$2:$AP$60,MATCH($B170,Rates!$A$2:$A$60,0),22)))</f>
      </c>
      <c r="AE170" s="2">
        <f>IF($B170="",0,IF($D170=1,IF(23&lt;=$C170,MIN(IF($E170=1,$F170-$I170,$H170)*INDEX(Rates!$C$2:$AP$60,MATCH($B170,Rates!$A$2:$A$60,0),23),Limits!$B$9*Assets!$S170),MIN(Limits!$B$9*Assets!$S170,MAX(0,$F170-SUM($I170:AD170)))),IF($E170=1,$F170-$I170,$H170)*INDEX(Rates!$C$2:$AP$60,MATCH($B170,Rates!$A$2:$A$60,0),23)))</f>
      </c>
      <c r="AF170" s="2">
        <f>IF($B170="",0,IF($D170=1,IF(24&lt;=$C170,MIN(IF($E170=1,$F170-$I170,$H170)*INDEX(Rates!$C$2:$AP$60,MATCH($B170,Rates!$A$2:$A$60,0),24),Limits!$B$9*Assets!$S170),MIN(Limits!$B$9*Assets!$S170,MAX(0,$F170-SUM($I170:AE170)))),IF($E170=1,$F170-$I170,$H170)*INDEX(Rates!$C$2:$AP$60,MATCH($B170,Rates!$A$2:$A$60,0),24)))</f>
      </c>
      <c r="AG170" s="2">
        <f>IF($B170="",0,IF($D170=1,IF(25&lt;=$C170,MIN(IF($E170=1,$F170-$I170,$H170)*INDEX(Rates!$C$2:$AP$60,MATCH($B170,Rates!$A$2:$A$60,0),25),Limits!$B$9*Assets!$S170),MIN(Limits!$B$9*Assets!$S170,MAX(0,$F170-SUM($I170:AF170)))),IF($E170=1,$F170-$I170,$H170)*INDEX(Rates!$C$2:$AP$60,MATCH($B170,Rates!$A$2:$A$60,0),25)))</f>
      </c>
      <c r="AH170" s="2">
        <f>IF($B170="",0,IF($D170=1,IF(26&lt;=$C170,MIN(IF($E170=1,$F170-$I170,$H170)*INDEX(Rates!$C$2:$AP$60,MATCH($B170,Rates!$A$2:$A$60,0),26),Limits!$B$9*Assets!$S170),MIN(Limits!$B$9*Assets!$S170,MAX(0,$F170-SUM($I170:AG170)))),IF($E170=1,$F170-$I170,$H170)*INDEX(Rates!$C$2:$AP$60,MATCH($B170,Rates!$A$2:$A$60,0),26)))</f>
      </c>
      <c r="AI170" s="2">
        <f>IF($B170="",0,IF($D170=1,IF(27&lt;=$C170,MIN(IF($E170=1,$F170-$I170,$H170)*INDEX(Rates!$C$2:$AP$60,MATCH($B170,Rates!$A$2:$A$60,0),27),Limits!$B$9*Assets!$S170),MIN(Limits!$B$9*Assets!$S170,MAX(0,$F170-SUM($I170:AH170)))),IF($E170=1,$F170-$I170,$H170)*INDEX(Rates!$C$2:$AP$60,MATCH($B170,Rates!$A$2:$A$60,0),27)))</f>
      </c>
      <c r="AJ170" s="2">
        <f>IF($B170="",0,IF($D170=1,IF(28&lt;=$C170,MIN(IF($E170=1,$F170-$I170,$H170)*INDEX(Rates!$C$2:$AP$60,MATCH($B170,Rates!$A$2:$A$60,0),28),Limits!$B$9*Assets!$S170),MIN(Limits!$B$9*Assets!$S170,MAX(0,$F170-SUM($I170:AI170)))),IF($E170=1,$F170-$I170,$H170)*INDEX(Rates!$C$2:$AP$60,MATCH($B170,Rates!$A$2:$A$60,0),28)))</f>
      </c>
      <c r="AK170" s="2">
        <f>IF($B170="",0,IF($D170=1,IF(29&lt;=$C170,MIN(IF($E170=1,$F170-$I170,$H170)*INDEX(Rates!$C$2:$AP$60,MATCH($B170,Rates!$A$2:$A$60,0),29),Limits!$B$9*Assets!$S170),MIN(Limits!$B$9*Assets!$S170,MAX(0,$F170-SUM($I170:AJ170)))),IF($E170=1,$F170-$I170,$H170)*INDEX(Rates!$C$2:$AP$60,MATCH($B170,Rates!$A$2:$A$60,0),29)))</f>
      </c>
      <c r="AL170" s="2">
        <f>IF($B170="",0,IF($D170=1,IF(30&lt;=$C170,MIN(IF($E170=1,$F170-$I170,$H170)*INDEX(Rates!$C$2:$AP$60,MATCH($B170,Rates!$A$2:$A$60,0),30),Limits!$B$9*Assets!$S170),MIN(Limits!$B$9*Assets!$S170,MAX(0,$F170-SUM($I170:AK170)))),IF($E170=1,$F170-$I170,$H170)*INDEX(Rates!$C$2:$AP$60,MATCH($B170,Rates!$A$2:$A$60,0),30)))</f>
      </c>
      <c r="AM170" s="2">
        <f>IF($B170="",0,IF($D170=1,IF(31&lt;=$C170,MIN(IF($E170=1,$F170-$I170,$H170)*INDEX(Rates!$C$2:$AP$60,MATCH($B170,Rates!$A$2:$A$60,0),31),Limits!$B$9*Assets!$S170),MIN(Limits!$B$9*Assets!$S170,MAX(0,$F170-SUM($I170:AL170)))),IF($E170=1,$F170-$I170,$H170)*INDEX(Rates!$C$2:$AP$60,MATCH($B170,Rates!$A$2:$A$60,0),31)))</f>
      </c>
      <c r="AN170" s="2">
        <f>IF($B170="",0,IF($D170=1,IF(32&lt;=$C170,MIN(IF($E170=1,$F170-$I170,$H170)*INDEX(Rates!$C$2:$AP$60,MATCH($B170,Rates!$A$2:$A$60,0),32),Limits!$B$9*Assets!$S170),MIN(Limits!$B$9*Assets!$S170,MAX(0,$F170-SUM($I170:AM170)))),IF($E170=1,$F170-$I170,$H170)*INDEX(Rates!$C$2:$AP$60,MATCH($B170,Rates!$A$2:$A$60,0),32)))</f>
      </c>
      <c r="AO170" s="2">
        <f>IF($B170="",0,IF($D170=1,IF(33&lt;=$C170,MIN(IF($E170=1,$F170-$I170,$H170)*INDEX(Rates!$C$2:$AP$60,MATCH($B170,Rates!$A$2:$A$60,0),33),Limits!$B$9*Assets!$S170),MIN(Limits!$B$9*Assets!$S170,MAX(0,$F170-SUM($I170:AN170)))),IF($E170=1,$F170-$I170,$H170)*INDEX(Rates!$C$2:$AP$60,MATCH($B170,Rates!$A$2:$A$60,0),33)))</f>
      </c>
      <c r="AP170" s="2">
        <f>IF($B170="",0,IF($D170=1,IF(34&lt;=$C170,MIN(IF($E170=1,$F170-$I170,$H170)*INDEX(Rates!$C$2:$AP$60,MATCH($B170,Rates!$A$2:$A$60,0),34),Limits!$B$9*Assets!$S170),MIN(Limits!$B$9*Assets!$S170,MAX(0,$F170-SUM($I170:AO170)))),IF($E170=1,$F170-$I170,$H170)*INDEX(Rates!$C$2:$AP$60,MATCH($B170,Rates!$A$2:$A$60,0),34)))</f>
      </c>
      <c r="AQ170" s="2">
        <f>IF($B170="",0,IF($D170=1,IF(35&lt;=$C170,MIN(IF($E170=1,$F170-$I170,$H170)*INDEX(Rates!$C$2:$AP$60,MATCH($B170,Rates!$A$2:$A$60,0),35),Limits!$B$9*Assets!$S170),MIN(Limits!$B$9*Assets!$S170,MAX(0,$F170-SUM($I170:AP170)))),IF($E170=1,$F170-$I170,$H170)*INDEX(Rates!$C$2:$AP$60,MATCH($B170,Rates!$A$2:$A$60,0),35)))</f>
      </c>
      <c r="AR170" s="2">
        <f>IF($B170="",0,IF($D170=1,IF(36&lt;=$C170,MIN(IF($E170=1,$F170-$I170,$H170)*INDEX(Rates!$C$2:$AP$60,MATCH($B170,Rates!$A$2:$A$60,0),36),Limits!$B$9*Assets!$S170),MIN(Limits!$B$9*Assets!$S170,MAX(0,$F170-SUM($I170:AQ170)))),IF($E170=1,$F170-$I170,$H170)*INDEX(Rates!$C$2:$AP$60,MATCH($B170,Rates!$A$2:$A$60,0),36)))</f>
      </c>
      <c r="AS170" s="2">
        <f>IF($B170="",0,IF($D170=1,IF(37&lt;=$C170,MIN(IF($E170=1,$F170-$I170,$H170)*INDEX(Rates!$C$2:$AP$60,MATCH($B170,Rates!$A$2:$A$60,0),37),Limits!$B$9*Assets!$S170),MIN(Limits!$B$9*Assets!$S170,MAX(0,$F170-SUM($I170:AR170)))),IF($E170=1,$F170-$I170,$H170)*INDEX(Rates!$C$2:$AP$60,MATCH($B170,Rates!$A$2:$A$60,0),37)))</f>
      </c>
      <c r="AT170" s="2">
        <f>IF($B170="",0,IF($D170=1,IF(38&lt;=$C170,MIN(IF($E170=1,$F170-$I170,$H170)*INDEX(Rates!$C$2:$AP$60,MATCH($B170,Rates!$A$2:$A$60,0),38),Limits!$B$9*Assets!$S170),MIN(Limits!$B$9*Assets!$S170,MAX(0,$F170-SUM($I170:AS170)))),IF($E170=1,$F170-$I170,$H170)*INDEX(Rates!$C$2:$AP$60,MATCH($B170,Rates!$A$2:$A$60,0),38)))</f>
      </c>
      <c r="AU170" s="2">
        <f>IF($B170="",0,IF($D170=1,IF(39&lt;=$C170,MIN(IF($E170=1,$F170-$I170,$H170)*INDEX(Rates!$C$2:$AP$60,MATCH($B170,Rates!$A$2:$A$60,0),39),Limits!$B$9*Assets!$S170),MIN(Limits!$B$9*Assets!$S170,MAX(0,$F170-SUM($I170:AT170)))),IF($E170=1,$F170-$I170,$H170)*INDEX(Rates!$C$2:$AP$60,MATCH($B170,Rates!$A$2:$A$60,0),39)))</f>
      </c>
      <c r="AV170" s="2">
        <f>IF($B170="",0,IF($D170=1,IF(40&lt;=$C170,MIN(IF($E170=1,$F170-$I170,$H170)*INDEX(Rates!$C$2:$AP$60,MATCH($B170,Rates!$A$2:$A$60,0),40),Limits!$B$9*Assets!$S170),MIN(Limits!$B$9*Assets!$S170,MAX(0,$F170-SUM($I170:AU170)))),IF($E170=1,$F170-$I170,$H170)*INDEX(Rates!$C$2:$AP$60,MATCH($B170,Rates!$A$2:$A$60,0),40)))</f>
      </c>
    </row>
    <row r="171" spans="1:48" x14ac:dyDescent="0.25">
      <c r="A171">
        <f>IF(Assets!A171="","",Assets!A171)</f>
      </c>
      <c r="B171">
        <f>Assets!AD171</f>
      </c>
      <c r="C171">
        <f>IF(B171="",0,INDEX(Rates!$B$2:$B$60,MATCH(B171,Rates!$A$2:$A$60,0)))</f>
      </c>
      <c r="D171">
        <f>Assets!X171</f>
      </c>
      <c r="E171">
        <f>IF(AND(D171=1,Assets!J171=1,Assets!K171=0),1,0)</f>
      </c>
      <c r="F171">
        <f>Assets!T171</f>
      </c>
      <c r="G171">
        <f>Assets!AF171+Assets!L171</f>
      </c>
      <c r="H171">
        <f>Assets!M171</f>
      </c>
      <c r="I171" s="2">
        <f>IF($B171="",0,IF($D171=1,IF(1&lt;=$C171,MIN($G171+$H171*INDEX(Rates!$C$2:$AP$60,MATCH($B171,Rates!$A$2:$A$60,0),1),Assets!$Z171),MIN($G171+$H171*INDEX(Rates!$C$2:$AP$60,MATCH($B171,Rates!$A$2:$A$60,0),1),Assets!$Z171)),$G171+$H171*INDEX(Rates!$C$2:$AP$60,MATCH($B171,Rates!$A$2:$A$60,0),1)))</f>
      </c>
      <c r="J171" s="2">
        <f>IF($B171="",0,IF($D171=1,IF(2&lt;=$C171,MIN(IF($E171=1,$F171-$I171,$H171)*INDEX(Rates!$C$2:$AP$60,MATCH($B171,Rates!$A$2:$A$60,0),2),Limits!$B$7*Assets!$S171),MIN(Limits!$B$9*Assets!$S171,MAX(0,$F171-SUM($I171:I171)))),IF($E171=1,$F171-$I171,$H171)*INDEX(Rates!$C$2:$AP$60,MATCH($B171,Rates!$A$2:$A$60,0),2)))</f>
      </c>
      <c r="K171" s="2">
        <f>IF($B171="",0,IF($D171=1,IF(3&lt;=$C171,MIN(IF($E171=1,$F171-$I171,$H171)*INDEX(Rates!$C$2:$AP$60,MATCH($B171,Rates!$A$2:$A$60,0),3),Limits!$B$8*Assets!$S171),MIN(Limits!$B$9*Assets!$S171,MAX(0,$F171-SUM($I171:J171)))),IF($E171=1,$F171-$I171,$H171)*INDEX(Rates!$C$2:$AP$60,MATCH($B171,Rates!$A$2:$A$60,0),3)))</f>
      </c>
      <c r="L171" s="2">
        <f>IF($B171="",0,IF($D171=1,IF(4&lt;=$C171,MIN(IF($E171=1,$F171-$I171,$H171)*INDEX(Rates!$C$2:$AP$60,MATCH($B171,Rates!$A$2:$A$60,0),4),Limits!$B$9*Assets!$S171),MIN(Limits!$B$9*Assets!$S171,MAX(0,$F171-SUM($I171:K171)))),IF($E171=1,$F171-$I171,$H171)*INDEX(Rates!$C$2:$AP$60,MATCH($B171,Rates!$A$2:$A$60,0),4)))</f>
      </c>
      <c r="M171" s="2">
        <f>IF($B171="",0,IF($D171=1,IF(5&lt;=$C171,MIN(IF($E171=1,$F171-$I171,$H171)*INDEX(Rates!$C$2:$AP$60,MATCH($B171,Rates!$A$2:$A$60,0),5),Limits!$B$9*Assets!$S171),MIN(Limits!$B$9*Assets!$S171,MAX(0,$F171-SUM($I171:L171)))),IF($E171=1,$F171-$I171,$H171)*INDEX(Rates!$C$2:$AP$60,MATCH($B171,Rates!$A$2:$A$60,0),5)))</f>
      </c>
      <c r="N171" s="2">
        <f>IF($B171="",0,IF($D171=1,IF(6&lt;=$C171,MIN(IF($E171=1,$F171-$I171,$H171)*INDEX(Rates!$C$2:$AP$60,MATCH($B171,Rates!$A$2:$A$60,0),6),Limits!$B$9*Assets!$S171),MIN(Limits!$B$9*Assets!$S171,MAX(0,$F171-SUM($I171:M171)))),IF($E171=1,$F171-$I171,$H171)*INDEX(Rates!$C$2:$AP$60,MATCH($B171,Rates!$A$2:$A$60,0),6)))</f>
      </c>
      <c r="O171" s="2">
        <f>IF($B171="",0,IF($D171=1,IF(7&lt;=$C171,MIN(IF($E171=1,$F171-$I171,$H171)*INDEX(Rates!$C$2:$AP$60,MATCH($B171,Rates!$A$2:$A$60,0),7),Limits!$B$9*Assets!$S171),MIN(Limits!$B$9*Assets!$S171,MAX(0,$F171-SUM($I171:N171)))),IF($E171=1,$F171-$I171,$H171)*INDEX(Rates!$C$2:$AP$60,MATCH($B171,Rates!$A$2:$A$60,0),7)))</f>
      </c>
      <c r="P171" s="2">
        <f>IF($B171="",0,IF($D171=1,IF(8&lt;=$C171,MIN(IF($E171=1,$F171-$I171,$H171)*INDEX(Rates!$C$2:$AP$60,MATCH($B171,Rates!$A$2:$A$60,0),8),Limits!$B$9*Assets!$S171),MIN(Limits!$B$9*Assets!$S171,MAX(0,$F171-SUM($I171:O171)))),IF($E171=1,$F171-$I171,$H171)*INDEX(Rates!$C$2:$AP$60,MATCH($B171,Rates!$A$2:$A$60,0),8)))</f>
      </c>
      <c r="Q171" s="2">
        <f>IF($B171="",0,IF($D171=1,IF(9&lt;=$C171,MIN(IF($E171=1,$F171-$I171,$H171)*INDEX(Rates!$C$2:$AP$60,MATCH($B171,Rates!$A$2:$A$60,0),9),Limits!$B$9*Assets!$S171),MIN(Limits!$B$9*Assets!$S171,MAX(0,$F171-SUM($I171:P171)))),IF($E171=1,$F171-$I171,$H171)*INDEX(Rates!$C$2:$AP$60,MATCH($B171,Rates!$A$2:$A$60,0),9)))</f>
      </c>
      <c r="R171" s="2">
        <f>IF($B171="",0,IF($D171=1,IF(10&lt;=$C171,MIN(IF($E171=1,$F171-$I171,$H171)*INDEX(Rates!$C$2:$AP$60,MATCH($B171,Rates!$A$2:$A$60,0),10),Limits!$B$9*Assets!$S171),MIN(Limits!$B$9*Assets!$S171,MAX(0,$F171-SUM($I171:Q171)))),IF($E171=1,$F171-$I171,$H171)*INDEX(Rates!$C$2:$AP$60,MATCH($B171,Rates!$A$2:$A$60,0),10)))</f>
      </c>
      <c r="S171" s="2">
        <f>IF($B171="",0,IF($D171=1,IF(11&lt;=$C171,MIN(IF($E171=1,$F171-$I171,$H171)*INDEX(Rates!$C$2:$AP$60,MATCH($B171,Rates!$A$2:$A$60,0),11),Limits!$B$9*Assets!$S171),MIN(Limits!$B$9*Assets!$S171,MAX(0,$F171-SUM($I171:R171)))),IF($E171=1,$F171-$I171,$H171)*INDEX(Rates!$C$2:$AP$60,MATCH($B171,Rates!$A$2:$A$60,0),11)))</f>
      </c>
      <c r="T171" s="2">
        <f>IF($B171="",0,IF($D171=1,IF(12&lt;=$C171,MIN(IF($E171=1,$F171-$I171,$H171)*INDEX(Rates!$C$2:$AP$60,MATCH($B171,Rates!$A$2:$A$60,0),12),Limits!$B$9*Assets!$S171),MIN(Limits!$B$9*Assets!$S171,MAX(0,$F171-SUM($I171:S171)))),IF($E171=1,$F171-$I171,$H171)*INDEX(Rates!$C$2:$AP$60,MATCH($B171,Rates!$A$2:$A$60,0),12)))</f>
      </c>
      <c r="U171" s="2">
        <f>IF($B171="",0,IF($D171=1,IF(13&lt;=$C171,MIN(IF($E171=1,$F171-$I171,$H171)*INDEX(Rates!$C$2:$AP$60,MATCH($B171,Rates!$A$2:$A$60,0),13),Limits!$B$9*Assets!$S171),MIN(Limits!$B$9*Assets!$S171,MAX(0,$F171-SUM($I171:T171)))),IF($E171=1,$F171-$I171,$H171)*INDEX(Rates!$C$2:$AP$60,MATCH($B171,Rates!$A$2:$A$60,0),13)))</f>
      </c>
      <c r="V171" s="2">
        <f>IF($B171="",0,IF($D171=1,IF(14&lt;=$C171,MIN(IF($E171=1,$F171-$I171,$H171)*INDEX(Rates!$C$2:$AP$60,MATCH($B171,Rates!$A$2:$A$60,0),14),Limits!$B$9*Assets!$S171),MIN(Limits!$B$9*Assets!$S171,MAX(0,$F171-SUM($I171:U171)))),IF($E171=1,$F171-$I171,$H171)*INDEX(Rates!$C$2:$AP$60,MATCH($B171,Rates!$A$2:$A$60,0),14)))</f>
      </c>
      <c r="W171" s="2">
        <f>IF($B171="",0,IF($D171=1,IF(15&lt;=$C171,MIN(IF($E171=1,$F171-$I171,$H171)*INDEX(Rates!$C$2:$AP$60,MATCH($B171,Rates!$A$2:$A$60,0),15),Limits!$B$9*Assets!$S171),MIN(Limits!$B$9*Assets!$S171,MAX(0,$F171-SUM($I171:V171)))),IF($E171=1,$F171-$I171,$H171)*INDEX(Rates!$C$2:$AP$60,MATCH($B171,Rates!$A$2:$A$60,0),15)))</f>
      </c>
      <c r="X171" s="2">
        <f>IF($B171="",0,IF($D171=1,IF(16&lt;=$C171,MIN(IF($E171=1,$F171-$I171,$H171)*INDEX(Rates!$C$2:$AP$60,MATCH($B171,Rates!$A$2:$A$60,0),16),Limits!$B$9*Assets!$S171),MIN(Limits!$B$9*Assets!$S171,MAX(0,$F171-SUM($I171:W171)))),IF($E171=1,$F171-$I171,$H171)*INDEX(Rates!$C$2:$AP$60,MATCH($B171,Rates!$A$2:$A$60,0),16)))</f>
      </c>
      <c r="Y171" s="2">
        <f>IF($B171="",0,IF($D171=1,IF(17&lt;=$C171,MIN(IF($E171=1,$F171-$I171,$H171)*INDEX(Rates!$C$2:$AP$60,MATCH($B171,Rates!$A$2:$A$60,0),17),Limits!$B$9*Assets!$S171),MIN(Limits!$B$9*Assets!$S171,MAX(0,$F171-SUM($I171:X171)))),IF($E171=1,$F171-$I171,$H171)*INDEX(Rates!$C$2:$AP$60,MATCH($B171,Rates!$A$2:$A$60,0),17)))</f>
      </c>
      <c r="Z171" s="2">
        <f>IF($B171="",0,IF($D171=1,IF(18&lt;=$C171,MIN(IF($E171=1,$F171-$I171,$H171)*INDEX(Rates!$C$2:$AP$60,MATCH($B171,Rates!$A$2:$A$60,0),18),Limits!$B$9*Assets!$S171),MIN(Limits!$B$9*Assets!$S171,MAX(0,$F171-SUM($I171:Y171)))),IF($E171=1,$F171-$I171,$H171)*INDEX(Rates!$C$2:$AP$60,MATCH($B171,Rates!$A$2:$A$60,0),18)))</f>
      </c>
      <c r="AA171" s="2">
        <f>IF($B171="",0,IF($D171=1,IF(19&lt;=$C171,MIN(IF($E171=1,$F171-$I171,$H171)*INDEX(Rates!$C$2:$AP$60,MATCH($B171,Rates!$A$2:$A$60,0),19),Limits!$B$9*Assets!$S171),MIN(Limits!$B$9*Assets!$S171,MAX(0,$F171-SUM($I171:Z171)))),IF($E171=1,$F171-$I171,$H171)*INDEX(Rates!$C$2:$AP$60,MATCH($B171,Rates!$A$2:$A$60,0),19)))</f>
      </c>
      <c r="AB171" s="2">
        <f>IF($B171="",0,IF($D171=1,IF(20&lt;=$C171,MIN(IF($E171=1,$F171-$I171,$H171)*INDEX(Rates!$C$2:$AP$60,MATCH($B171,Rates!$A$2:$A$60,0),20),Limits!$B$9*Assets!$S171),MIN(Limits!$B$9*Assets!$S171,MAX(0,$F171-SUM($I171:AA171)))),IF($E171=1,$F171-$I171,$H171)*INDEX(Rates!$C$2:$AP$60,MATCH($B171,Rates!$A$2:$A$60,0),20)))</f>
      </c>
      <c r="AC171" s="2">
        <f>IF($B171="",0,IF($D171=1,IF(21&lt;=$C171,MIN(IF($E171=1,$F171-$I171,$H171)*INDEX(Rates!$C$2:$AP$60,MATCH($B171,Rates!$A$2:$A$60,0),21),Limits!$B$9*Assets!$S171),MIN(Limits!$B$9*Assets!$S171,MAX(0,$F171-SUM($I171:AB171)))),IF($E171=1,$F171-$I171,$H171)*INDEX(Rates!$C$2:$AP$60,MATCH($B171,Rates!$A$2:$A$60,0),21)))</f>
      </c>
      <c r="AD171" s="2">
        <f>IF($B171="",0,IF($D171=1,IF(22&lt;=$C171,MIN(IF($E171=1,$F171-$I171,$H171)*INDEX(Rates!$C$2:$AP$60,MATCH($B171,Rates!$A$2:$A$60,0),22),Limits!$B$9*Assets!$S171),MIN(Limits!$B$9*Assets!$S171,MAX(0,$F171-SUM($I171:AC171)))),IF($E171=1,$F171-$I171,$H171)*INDEX(Rates!$C$2:$AP$60,MATCH($B171,Rates!$A$2:$A$60,0),22)))</f>
      </c>
      <c r="AE171" s="2">
        <f>IF($B171="",0,IF($D171=1,IF(23&lt;=$C171,MIN(IF($E171=1,$F171-$I171,$H171)*INDEX(Rates!$C$2:$AP$60,MATCH($B171,Rates!$A$2:$A$60,0),23),Limits!$B$9*Assets!$S171),MIN(Limits!$B$9*Assets!$S171,MAX(0,$F171-SUM($I171:AD171)))),IF($E171=1,$F171-$I171,$H171)*INDEX(Rates!$C$2:$AP$60,MATCH($B171,Rates!$A$2:$A$60,0),23)))</f>
      </c>
      <c r="AF171" s="2">
        <f>IF($B171="",0,IF($D171=1,IF(24&lt;=$C171,MIN(IF($E171=1,$F171-$I171,$H171)*INDEX(Rates!$C$2:$AP$60,MATCH($B171,Rates!$A$2:$A$60,0),24),Limits!$B$9*Assets!$S171),MIN(Limits!$B$9*Assets!$S171,MAX(0,$F171-SUM($I171:AE171)))),IF($E171=1,$F171-$I171,$H171)*INDEX(Rates!$C$2:$AP$60,MATCH($B171,Rates!$A$2:$A$60,0),24)))</f>
      </c>
      <c r="AG171" s="2">
        <f>IF($B171="",0,IF($D171=1,IF(25&lt;=$C171,MIN(IF($E171=1,$F171-$I171,$H171)*INDEX(Rates!$C$2:$AP$60,MATCH($B171,Rates!$A$2:$A$60,0),25),Limits!$B$9*Assets!$S171),MIN(Limits!$B$9*Assets!$S171,MAX(0,$F171-SUM($I171:AF171)))),IF($E171=1,$F171-$I171,$H171)*INDEX(Rates!$C$2:$AP$60,MATCH($B171,Rates!$A$2:$A$60,0),25)))</f>
      </c>
      <c r="AH171" s="2">
        <f>IF($B171="",0,IF($D171=1,IF(26&lt;=$C171,MIN(IF($E171=1,$F171-$I171,$H171)*INDEX(Rates!$C$2:$AP$60,MATCH($B171,Rates!$A$2:$A$60,0),26),Limits!$B$9*Assets!$S171),MIN(Limits!$B$9*Assets!$S171,MAX(0,$F171-SUM($I171:AG171)))),IF($E171=1,$F171-$I171,$H171)*INDEX(Rates!$C$2:$AP$60,MATCH($B171,Rates!$A$2:$A$60,0),26)))</f>
      </c>
      <c r="AI171" s="2">
        <f>IF($B171="",0,IF($D171=1,IF(27&lt;=$C171,MIN(IF($E171=1,$F171-$I171,$H171)*INDEX(Rates!$C$2:$AP$60,MATCH($B171,Rates!$A$2:$A$60,0),27),Limits!$B$9*Assets!$S171),MIN(Limits!$B$9*Assets!$S171,MAX(0,$F171-SUM($I171:AH171)))),IF($E171=1,$F171-$I171,$H171)*INDEX(Rates!$C$2:$AP$60,MATCH($B171,Rates!$A$2:$A$60,0),27)))</f>
      </c>
      <c r="AJ171" s="2">
        <f>IF($B171="",0,IF($D171=1,IF(28&lt;=$C171,MIN(IF($E171=1,$F171-$I171,$H171)*INDEX(Rates!$C$2:$AP$60,MATCH($B171,Rates!$A$2:$A$60,0),28),Limits!$B$9*Assets!$S171),MIN(Limits!$B$9*Assets!$S171,MAX(0,$F171-SUM($I171:AI171)))),IF($E171=1,$F171-$I171,$H171)*INDEX(Rates!$C$2:$AP$60,MATCH($B171,Rates!$A$2:$A$60,0),28)))</f>
      </c>
      <c r="AK171" s="2">
        <f>IF($B171="",0,IF($D171=1,IF(29&lt;=$C171,MIN(IF($E171=1,$F171-$I171,$H171)*INDEX(Rates!$C$2:$AP$60,MATCH($B171,Rates!$A$2:$A$60,0),29),Limits!$B$9*Assets!$S171),MIN(Limits!$B$9*Assets!$S171,MAX(0,$F171-SUM($I171:AJ171)))),IF($E171=1,$F171-$I171,$H171)*INDEX(Rates!$C$2:$AP$60,MATCH($B171,Rates!$A$2:$A$60,0),29)))</f>
      </c>
      <c r="AL171" s="2">
        <f>IF($B171="",0,IF($D171=1,IF(30&lt;=$C171,MIN(IF($E171=1,$F171-$I171,$H171)*INDEX(Rates!$C$2:$AP$60,MATCH($B171,Rates!$A$2:$A$60,0),30),Limits!$B$9*Assets!$S171),MIN(Limits!$B$9*Assets!$S171,MAX(0,$F171-SUM($I171:AK171)))),IF($E171=1,$F171-$I171,$H171)*INDEX(Rates!$C$2:$AP$60,MATCH($B171,Rates!$A$2:$A$60,0),30)))</f>
      </c>
      <c r="AM171" s="2">
        <f>IF($B171="",0,IF($D171=1,IF(31&lt;=$C171,MIN(IF($E171=1,$F171-$I171,$H171)*INDEX(Rates!$C$2:$AP$60,MATCH($B171,Rates!$A$2:$A$60,0),31),Limits!$B$9*Assets!$S171),MIN(Limits!$B$9*Assets!$S171,MAX(0,$F171-SUM($I171:AL171)))),IF($E171=1,$F171-$I171,$H171)*INDEX(Rates!$C$2:$AP$60,MATCH($B171,Rates!$A$2:$A$60,0),31)))</f>
      </c>
      <c r="AN171" s="2">
        <f>IF($B171="",0,IF($D171=1,IF(32&lt;=$C171,MIN(IF($E171=1,$F171-$I171,$H171)*INDEX(Rates!$C$2:$AP$60,MATCH($B171,Rates!$A$2:$A$60,0),32),Limits!$B$9*Assets!$S171),MIN(Limits!$B$9*Assets!$S171,MAX(0,$F171-SUM($I171:AM171)))),IF($E171=1,$F171-$I171,$H171)*INDEX(Rates!$C$2:$AP$60,MATCH($B171,Rates!$A$2:$A$60,0),32)))</f>
      </c>
      <c r="AO171" s="2">
        <f>IF($B171="",0,IF($D171=1,IF(33&lt;=$C171,MIN(IF($E171=1,$F171-$I171,$H171)*INDEX(Rates!$C$2:$AP$60,MATCH($B171,Rates!$A$2:$A$60,0),33),Limits!$B$9*Assets!$S171),MIN(Limits!$B$9*Assets!$S171,MAX(0,$F171-SUM($I171:AN171)))),IF($E171=1,$F171-$I171,$H171)*INDEX(Rates!$C$2:$AP$60,MATCH($B171,Rates!$A$2:$A$60,0),33)))</f>
      </c>
      <c r="AP171" s="2">
        <f>IF($B171="",0,IF($D171=1,IF(34&lt;=$C171,MIN(IF($E171=1,$F171-$I171,$H171)*INDEX(Rates!$C$2:$AP$60,MATCH($B171,Rates!$A$2:$A$60,0),34),Limits!$B$9*Assets!$S171),MIN(Limits!$B$9*Assets!$S171,MAX(0,$F171-SUM($I171:AO171)))),IF($E171=1,$F171-$I171,$H171)*INDEX(Rates!$C$2:$AP$60,MATCH($B171,Rates!$A$2:$A$60,0),34)))</f>
      </c>
      <c r="AQ171" s="2">
        <f>IF($B171="",0,IF($D171=1,IF(35&lt;=$C171,MIN(IF($E171=1,$F171-$I171,$H171)*INDEX(Rates!$C$2:$AP$60,MATCH($B171,Rates!$A$2:$A$60,0),35),Limits!$B$9*Assets!$S171),MIN(Limits!$B$9*Assets!$S171,MAX(0,$F171-SUM($I171:AP171)))),IF($E171=1,$F171-$I171,$H171)*INDEX(Rates!$C$2:$AP$60,MATCH($B171,Rates!$A$2:$A$60,0),35)))</f>
      </c>
      <c r="AR171" s="2">
        <f>IF($B171="",0,IF($D171=1,IF(36&lt;=$C171,MIN(IF($E171=1,$F171-$I171,$H171)*INDEX(Rates!$C$2:$AP$60,MATCH($B171,Rates!$A$2:$A$60,0),36),Limits!$B$9*Assets!$S171),MIN(Limits!$B$9*Assets!$S171,MAX(0,$F171-SUM($I171:AQ171)))),IF($E171=1,$F171-$I171,$H171)*INDEX(Rates!$C$2:$AP$60,MATCH($B171,Rates!$A$2:$A$60,0),36)))</f>
      </c>
      <c r="AS171" s="2">
        <f>IF($B171="",0,IF($D171=1,IF(37&lt;=$C171,MIN(IF($E171=1,$F171-$I171,$H171)*INDEX(Rates!$C$2:$AP$60,MATCH($B171,Rates!$A$2:$A$60,0),37),Limits!$B$9*Assets!$S171),MIN(Limits!$B$9*Assets!$S171,MAX(0,$F171-SUM($I171:AR171)))),IF($E171=1,$F171-$I171,$H171)*INDEX(Rates!$C$2:$AP$60,MATCH($B171,Rates!$A$2:$A$60,0),37)))</f>
      </c>
      <c r="AT171" s="2">
        <f>IF($B171="",0,IF($D171=1,IF(38&lt;=$C171,MIN(IF($E171=1,$F171-$I171,$H171)*INDEX(Rates!$C$2:$AP$60,MATCH($B171,Rates!$A$2:$A$60,0),38),Limits!$B$9*Assets!$S171),MIN(Limits!$B$9*Assets!$S171,MAX(0,$F171-SUM($I171:AS171)))),IF($E171=1,$F171-$I171,$H171)*INDEX(Rates!$C$2:$AP$60,MATCH($B171,Rates!$A$2:$A$60,0),38)))</f>
      </c>
      <c r="AU171" s="2">
        <f>IF($B171="",0,IF($D171=1,IF(39&lt;=$C171,MIN(IF($E171=1,$F171-$I171,$H171)*INDEX(Rates!$C$2:$AP$60,MATCH($B171,Rates!$A$2:$A$60,0),39),Limits!$B$9*Assets!$S171),MIN(Limits!$B$9*Assets!$S171,MAX(0,$F171-SUM($I171:AT171)))),IF($E171=1,$F171-$I171,$H171)*INDEX(Rates!$C$2:$AP$60,MATCH($B171,Rates!$A$2:$A$60,0),39)))</f>
      </c>
      <c r="AV171" s="2">
        <f>IF($B171="",0,IF($D171=1,IF(40&lt;=$C171,MIN(IF($E171=1,$F171-$I171,$H171)*INDEX(Rates!$C$2:$AP$60,MATCH($B171,Rates!$A$2:$A$60,0),40),Limits!$B$9*Assets!$S171),MIN(Limits!$B$9*Assets!$S171,MAX(0,$F171-SUM($I171:AU171)))),IF($E171=1,$F171-$I171,$H171)*INDEX(Rates!$C$2:$AP$60,MATCH($B171,Rates!$A$2:$A$60,0),40)))</f>
      </c>
    </row>
    <row r="172" spans="1:48" x14ac:dyDescent="0.25">
      <c r="A172">
        <f>IF(Assets!A172="","",Assets!A172)</f>
      </c>
      <c r="B172">
        <f>Assets!AD172</f>
      </c>
      <c r="C172">
        <f>IF(B172="",0,INDEX(Rates!$B$2:$B$60,MATCH(B172,Rates!$A$2:$A$60,0)))</f>
      </c>
      <c r="D172">
        <f>Assets!X172</f>
      </c>
      <c r="E172">
        <f>IF(AND(D172=1,Assets!J172=1,Assets!K172=0),1,0)</f>
      </c>
      <c r="F172">
        <f>Assets!T172</f>
      </c>
      <c r="G172">
        <f>Assets!AF172+Assets!L172</f>
      </c>
      <c r="H172">
        <f>Assets!M172</f>
      </c>
      <c r="I172" s="2">
        <f>IF($B172="",0,IF($D172=1,IF(1&lt;=$C172,MIN($G172+$H172*INDEX(Rates!$C$2:$AP$60,MATCH($B172,Rates!$A$2:$A$60,0),1),Assets!$Z172),MIN($G172+$H172*INDEX(Rates!$C$2:$AP$60,MATCH($B172,Rates!$A$2:$A$60,0),1),Assets!$Z172)),$G172+$H172*INDEX(Rates!$C$2:$AP$60,MATCH($B172,Rates!$A$2:$A$60,0),1)))</f>
      </c>
      <c r="J172" s="2">
        <f>IF($B172="",0,IF($D172=1,IF(2&lt;=$C172,MIN(IF($E172=1,$F172-$I172,$H172)*INDEX(Rates!$C$2:$AP$60,MATCH($B172,Rates!$A$2:$A$60,0),2),Limits!$B$7*Assets!$S172),MIN(Limits!$B$9*Assets!$S172,MAX(0,$F172-SUM($I172:I172)))),IF($E172=1,$F172-$I172,$H172)*INDEX(Rates!$C$2:$AP$60,MATCH($B172,Rates!$A$2:$A$60,0),2)))</f>
      </c>
      <c r="K172" s="2">
        <f>IF($B172="",0,IF($D172=1,IF(3&lt;=$C172,MIN(IF($E172=1,$F172-$I172,$H172)*INDEX(Rates!$C$2:$AP$60,MATCH($B172,Rates!$A$2:$A$60,0),3),Limits!$B$8*Assets!$S172),MIN(Limits!$B$9*Assets!$S172,MAX(0,$F172-SUM($I172:J172)))),IF($E172=1,$F172-$I172,$H172)*INDEX(Rates!$C$2:$AP$60,MATCH($B172,Rates!$A$2:$A$60,0),3)))</f>
      </c>
      <c r="L172" s="2">
        <f>IF($B172="",0,IF($D172=1,IF(4&lt;=$C172,MIN(IF($E172=1,$F172-$I172,$H172)*INDEX(Rates!$C$2:$AP$60,MATCH($B172,Rates!$A$2:$A$60,0),4),Limits!$B$9*Assets!$S172),MIN(Limits!$B$9*Assets!$S172,MAX(0,$F172-SUM($I172:K172)))),IF($E172=1,$F172-$I172,$H172)*INDEX(Rates!$C$2:$AP$60,MATCH($B172,Rates!$A$2:$A$60,0),4)))</f>
      </c>
      <c r="M172" s="2">
        <f>IF($B172="",0,IF($D172=1,IF(5&lt;=$C172,MIN(IF($E172=1,$F172-$I172,$H172)*INDEX(Rates!$C$2:$AP$60,MATCH($B172,Rates!$A$2:$A$60,0),5),Limits!$B$9*Assets!$S172),MIN(Limits!$B$9*Assets!$S172,MAX(0,$F172-SUM($I172:L172)))),IF($E172=1,$F172-$I172,$H172)*INDEX(Rates!$C$2:$AP$60,MATCH($B172,Rates!$A$2:$A$60,0),5)))</f>
      </c>
      <c r="N172" s="2">
        <f>IF($B172="",0,IF($D172=1,IF(6&lt;=$C172,MIN(IF($E172=1,$F172-$I172,$H172)*INDEX(Rates!$C$2:$AP$60,MATCH($B172,Rates!$A$2:$A$60,0),6),Limits!$B$9*Assets!$S172),MIN(Limits!$B$9*Assets!$S172,MAX(0,$F172-SUM($I172:M172)))),IF($E172=1,$F172-$I172,$H172)*INDEX(Rates!$C$2:$AP$60,MATCH($B172,Rates!$A$2:$A$60,0),6)))</f>
      </c>
      <c r="O172" s="2">
        <f>IF($B172="",0,IF($D172=1,IF(7&lt;=$C172,MIN(IF($E172=1,$F172-$I172,$H172)*INDEX(Rates!$C$2:$AP$60,MATCH($B172,Rates!$A$2:$A$60,0),7),Limits!$B$9*Assets!$S172),MIN(Limits!$B$9*Assets!$S172,MAX(0,$F172-SUM($I172:N172)))),IF($E172=1,$F172-$I172,$H172)*INDEX(Rates!$C$2:$AP$60,MATCH($B172,Rates!$A$2:$A$60,0),7)))</f>
      </c>
      <c r="P172" s="2">
        <f>IF($B172="",0,IF($D172=1,IF(8&lt;=$C172,MIN(IF($E172=1,$F172-$I172,$H172)*INDEX(Rates!$C$2:$AP$60,MATCH($B172,Rates!$A$2:$A$60,0),8),Limits!$B$9*Assets!$S172),MIN(Limits!$B$9*Assets!$S172,MAX(0,$F172-SUM($I172:O172)))),IF($E172=1,$F172-$I172,$H172)*INDEX(Rates!$C$2:$AP$60,MATCH($B172,Rates!$A$2:$A$60,0),8)))</f>
      </c>
      <c r="Q172" s="2">
        <f>IF($B172="",0,IF($D172=1,IF(9&lt;=$C172,MIN(IF($E172=1,$F172-$I172,$H172)*INDEX(Rates!$C$2:$AP$60,MATCH($B172,Rates!$A$2:$A$60,0),9),Limits!$B$9*Assets!$S172),MIN(Limits!$B$9*Assets!$S172,MAX(0,$F172-SUM($I172:P172)))),IF($E172=1,$F172-$I172,$H172)*INDEX(Rates!$C$2:$AP$60,MATCH($B172,Rates!$A$2:$A$60,0),9)))</f>
      </c>
      <c r="R172" s="2">
        <f>IF($B172="",0,IF($D172=1,IF(10&lt;=$C172,MIN(IF($E172=1,$F172-$I172,$H172)*INDEX(Rates!$C$2:$AP$60,MATCH($B172,Rates!$A$2:$A$60,0),10),Limits!$B$9*Assets!$S172),MIN(Limits!$B$9*Assets!$S172,MAX(0,$F172-SUM($I172:Q172)))),IF($E172=1,$F172-$I172,$H172)*INDEX(Rates!$C$2:$AP$60,MATCH($B172,Rates!$A$2:$A$60,0),10)))</f>
      </c>
      <c r="S172" s="2">
        <f>IF($B172="",0,IF($D172=1,IF(11&lt;=$C172,MIN(IF($E172=1,$F172-$I172,$H172)*INDEX(Rates!$C$2:$AP$60,MATCH($B172,Rates!$A$2:$A$60,0),11),Limits!$B$9*Assets!$S172),MIN(Limits!$B$9*Assets!$S172,MAX(0,$F172-SUM($I172:R172)))),IF($E172=1,$F172-$I172,$H172)*INDEX(Rates!$C$2:$AP$60,MATCH($B172,Rates!$A$2:$A$60,0),11)))</f>
      </c>
      <c r="T172" s="2">
        <f>IF($B172="",0,IF($D172=1,IF(12&lt;=$C172,MIN(IF($E172=1,$F172-$I172,$H172)*INDEX(Rates!$C$2:$AP$60,MATCH($B172,Rates!$A$2:$A$60,0),12),Limits!$B$9*Assets!$S172),MIN(Limits!$B$9*Assets!$S172,MAX(0,$F172-SUM($I172:S172)))),IF($E172=1,$F172-$I172,$H172)*INDEX(Rates!$C$2:$AP$60,MATCH($B172,Rates!$A$2:$A$60,0),12)))</f>
      </c>
      <c r="U172" s="2">
        <f>IF($B172="",0,IF($D172=1,IF(13&lt;=$C172,MIN(IF($E172=1,$F172-$I172,$H172)*INDEX(Rates!$C$2:$AP$60,MATCH($B172,Rates!$A$2:$A$60,0),13),Limits!$B$9*Assets!$S172),MIN(Limits!$B$9*Assets!$S172,MAX(0,$F172-SUM($I172:T172)))),IF($E172=1,$F172-$I172,$H172)*INDEX(Rates!$C$2:$AP$60,MATCH($B172,Rates!$A$2:$A$60,0),13)))</f>
      </c>
      <c r="V172" s="2">
        <f>IF($B172="",0,IF($D172=1,IF(14&lt;=$C172,MIN(IF($E172=1,$F172-$I172,$H172)*INDEX(Rates!$C$2:$AP$60,MATCH($B172,Rates!$A$2:$A$60,0),14),Limits!$B$9*Assets!$S172),MIN(Limits!$B$9*Assets!$S172,MAX(0,$F172-SUM($I172:U172)))),IF($E172=1,$F172-$I172,$H172)*INDEX(Rates!$C$2:$AP$60,MATCH($B172,Rates!$A$2:$A$60,0),14)))</f>
      </c>
      <c r="W172" s="2">
        <f>IF($B172="",0,IF($D172=1,IF(15&lt;=$C172,MIN(IF($E172=1,$F172-$I172,$H172)*INDEX(Rates!$C$2:$AP$60,MATCH($B172,Rates!$A$2:$A$60,0),15),Limits!$B$9*Assets!$S172),MIN(Limits!$B$9*Assets!$S172,MAX(0,$F172-SUM($I172:V172)))),IF($E172=1,$F172-$I172,$H172)*INDEX(Rates!$C$2:$AP$60,MATCH($B172,Rates!$A$2:$A$60,0),15)))</f>
      </c>
      <c r="X172" s="2">
        <f>IF($B172="",0,IF($D172=1,IF(16&lt;=$C172,MIN(IF($E172=1,$F172-$I172,$H172)*INDEX(Rates!$C$2:$AP$60,MATCH($B172,Rates!$A$2:$A$60,0),16),Limits!$B$9*Assets!$S172),MIN(Limits!$B$9*Assets!$S172,MAX(0,$F172-SUM($I172:W172)))),IF($E172=1,$F172-$I172,$H172)*INDEX(Rates!$C$2:$AP$60,MATCH($B172,Rates!$A$2:$A$60,0),16)))</f>
      </c>
      <c r="Y172" s="2">
        <f>IF($B172="",0,IF($D172=1,IF(17&lt;=$C172,MIN(IF($E172=1,$F172-$I172,$H172)*INDEX(Rates!$C$2:$AP$60,MATCH($B172,Rates!$A$2:$A$60,0),17),Limits!$B$9*Assets!$S172),MIN(Limits!$B$9*Assets!$S172,MAX(0,$F172-SUM($I172:X172)))),IF($E172=1,$F172-$I172,$H172)*INDEX(Rates!$C$2:$AP$60,MATCH($B172,Rates!$A$2:$A$60,0),17)))</f>
      </c>
      <c r="Z172" s="2">
        <f>IF($B172="",0,IF($D172=1,IF(18&lt;=$C172,MIN(IF($E172=1,$F172-$I172,$H172)*INDEX(Rates!$C$2:$AP$60,MATCH($B172,Rates!$A$2:$A$60,0),18),Limits!$B$9*Assets!$S172),MIN(Limits!$B$9*Assets!$S172,MAX(0,$F172-SUM($I172:Y172)))),IF($E172=1,$F172-$I172,$H172)*INDEX(Rates!$C$2:$AP$60,MATCH($B172,Rates!$A$2:$A$60,0),18)))</f>
      </c>
      <c r="AA172" s="2">
        <f>IF($B172="",0,IF($D172=1,IF(19&lt;=$C172,MIN(IF($E172=1,$F172-$I172,$H172)*INDEX(Rates!$C$2:$AP$60,MATCH($B172,Rates!$A$2:$A$60,0),19),Limits!$B$9*Assets!$S172),MIN(Limits!$B$9*Assets!$S172,MAX(0,$F172-SUM($I172:Z172)))),IF($E172=1,$F172-$I172,$H172)*INDEX(Rates!$C$2:$AP$60,MATCH($B172,Rates!$A$2:$A$60,0),19)))</f>
      </c>
      <c r="AB172" s="2">
        <f>IF($B172="",0,IF($D172=1,IF(20&lt;=$C172,MIN(IF($E172=1,$F172-$I172,$H172)*INDEX(Rates!$C$2:$AP$60,MATCH($B172,Rates!$A$2:$A$60,0),20),Limits!$B$9*Assets!$S172),MIN(Limits!$B$9*Assets!$S172,MAX(0,$F172-SUM($I172:AA172)))),IF($E172=1,$F172-$I172,$H172)*INDEX(Rates!$C$2:$AP$60,MATCH($B172,Rates!$A$2:$A$60,0),20)))</f>
      </c>
      <c r="AC172" s="2">
        <f>IF($B172="",0,IF($D172=1,IF(21&lt;=$C172,MIN(IF($E172=1,$F172-$I172,$H172)*INDEX(Rates!$C$2:$AP$60,MATCH($B172,Rates!$A$2:$A$60,0),21),Limits!$B$9*Assets!$S172),MIN(Limits!$B$9*Assets!$S172,MAX(0,$F172-SUM($I172:AB172)))),IF($E172=1,$F172-$I172,$H172)*INDEX(Rates!$C$2:$AP$60,MATCH($B172,Rates!$A$2:$A$60,0),21)))</f>
      </c>
      <c r="AD172" s="2">
        <f>IF($B172="",0,IF($D172=1,IF(22&lt;=$C172,MIN(IF($E172=1,$F172-$I172,$H172)*INDEX(Rates!$C$2:$AP$60,MATCH($B172,Rates!$A$2:$A$60,0),22),Limits!$B$9*Assets!$S172),MIN(Limits!$B$9*Assets!$S172,MAX(0,$F172-SUM($I172:AC172)))),IF($E172=1,$F172-$I172,$H172)*INDEX(Rates!$C$2:$AP$60,MATCH($B172,Rates!$A$2:$A$60,0),22)))</f>
      </c>
      <c r="AE172" s="2">
        <f>IF($B172="",0,IF($D172=1,IF(23&lt;=$C172,MIN(IF($E172=1,$F172-$I172,$H172)*INDEX(Rates!$C$2:$AP$60,MATCH($B172,Rates!$A$2:$A$60,0),23),Limits!$B$9*Assets!$S172),MIN(Limits!$B$9*Assets!$S172,MAX(0,$F172-SUM($I172:AD172)))),IF($E172=1,$F172-$I172,$H172)*INDEX(Rates!$C$2:$AP$60,MATCH($B172,Rates!$A$2:$A$60,0),23)))</f>
      </c>
      <c r="AF172" s="2">
        <f>IF($B172="",0,IF($D172=1,IF(24&lt;=$C172,MIN(IF($E172=1,$F172-$I172,$H172)*INDEX(Rates!$C$2:$AP$60,MATCH($B172,Rates!$A$2:$A$60,0),24),Limits!$B$9*Assets!$S172),MIN(Limits!$B$9*Assets!$S172,MAX(0,$F172-SUM($I172:AE172)))),IF($E172=1,$F172-$I172,$H172)*INDEX(Rates!$C$2:$AP$60,MATCH($B172,Rates!$A$2:$A$60,0),24)))</f>
      </c>
      <c r="AG172" s="2">
        <f>IF($B172="",0,IF($D172=1,IF(25&lt;=$C172,MIN(IF($E172=1,$F172-$I172,$H172)*INDEX(Rates!$C$2:$AP$60,MATCH($B172,Rates!$A$2:$A$60,0),25),Limits!$B$9*Assets!$S172),MIN(Limits!$B$9*Assets!$S172,MAX(0,$F172-SUM($I172:AF172)))),IF($E172=1,$F172-$I172,$H172)*INDEX(Rates!$C$2:$AP$60,MATCH($B172,Rates!$A$2:$A$60,0),25)))</f>
      </c>
      <c r="AH172" s="2">
        <f>IF($B172="",0,IF($D172=1,IF(26&lt;=$C172,MIN(IF($E172=1,$F172-$I172,$H172)*INDEX(Rates!$C$2:$AP$60,MATCH($B172,Rates!$A$2:$A$60,0),26),Limits!$B$9*Assets!$S172),MIN(Limits!$B$9*Assets!$S172,MAX(0,$F172-SUM($I172:AG172)))),IF($E172=1,$F172-$I172,$H172)*INDEX(Rates!$C$2:$AP$60,MATCH($B172,Rates!$A$2:$A$60,0),26)))</f>
      </c>
      <c r="AI172" s="2">
        <f>IF($B172="",0,IF($D172=1,IF(27&lt;=$C172,MIN(IF($E172=1,$F172-$I172,$H172)*INDEX(Rates!$C$2:$AP$60,MATCH($B172,Rates!$A$2:$A$60,0),27),Limits!$B$9*Assets!$S172),MIN(Limits!$B$9*Assets!$S172,MAX(0,$F172-SUM($I172:AH172)))),IF($E172=1,$F172-$I172,$H172)*INDEX(Rates!$C$2:$AP$60,MATCH($B172,Rates!$A$2:$A$60,0),27)))</f>
      </c>
      <c r="AJ172" s="2">
        <f>IF($B172="",0,IF($D172=1,IF(28&lt;=$C172,MIN(IF($E172=1,$F172-$I172,$H172)*INDEX(Rates!$C$2:$AP$60,MATCH($B172,Rates!$A$2:$A$60,0),28),Limits!$B$9*Assets!$S172),MIN(Limits!$B$9*Assets!$S172,MAX(0,$F172-SUM($I172:AI172)))),IF($E172=1,$F172-$I172,$H172)*INDEX(Rates!$C$2:$AP$60,MATCH($B172,Rates!$A$2:$A$60,0),28)))</f>
      </c>
      <c r="AK172" s="2">
        <f>IF($B172="",0,IF($D172=1,IF(29&lt;=$C172,MIN(IF($E172=1,$F172-$I172,$H172)*INDEX(Rates!$C$2:$AP$60,MATCH($B172,Rates!$A$2:$A$60,0),29),Limits!$B$9*Assets!$S172),MIN(Limits!$B$9*Assets!$S172,MAX(0,$F172-SUM($I172:AJ172)))),IF($E172=1,$F172-$I172,$H172)*INDEX(Rates!$C$2:$AP$60,MATCH($B172,Rates!$A$2:$A$60,0),29)))</f>
      </c>
      <c r="AL172" s="2">
        <f>IF($B172="",0,IF($D172=1,IF(30&lt;=$C172,MIN(IF($E172=1,$F172-$I172,$H172)*INDEX(Rates!$C$2:$AP$60,MATCH($B172,Rates!$A$2:$A$60,0),30),Limits!$B$9*Assets!$S172),MIN(Limits!$B$9*Assets!$S172,MAX(0,$F172-SUM($I172:AK172)))),IF($E172=1,$F172-$I172,$H172)*INDEX(Rates!$C$2:$AP$60,MATCH($B172,Rates!$A$2:$A$60,0),30)))</f>
      </c>
      <c r="AM172" s="2">
        <f>IF($B172="",0,IF($D172=1,IF(31&lt;=$C172,MIN(IF($E172=1,$F172-$I172,$H172)*INDEX(Rates!$C$2:$AP$60,MATCH($B172,Rates!$A$2:$A$60,0),31),Limits!$B$9*Assets!$S172),MIN(Limits!$B$9*Assets!$S172,MAX(0,$F172-SUM($I172:AL172)))),IF($E172=1,$F172-$I172,$H172)*INDEX(Rates!$C$2:$AP$60,MATCH($B172,Rates!$A$2:$A$60,0),31)))</f>
      </c>
      <c r="AN172" s="2">
        <f>IF($B172="",0,IF($D172=1,IF(32&lt;=$C172,MIN(IF($E172=1,$F172-$I172,$H172)*INDEX(Rates!$C$2:$AP$60,MATCH($B172,Rates!$A$2:$A$60,0),32),Limits!$B$9*Assets!$S172),MIN(Limits!$B$9*Assets!$S172,MAX(0,$F172-SUM($I172:AM172)))),IF($E172=1,$F172-$I172,$H172)*INDEX(Rates!$C$2:$AP$60,MATCH($B172,Rates!$A$2:$A$60,0),32)))</f>
      </c>
      <c r="AO172" s="2">
        <f>IF($B172="",0,IF($D172=1,IF(33&lt;=$C172,MIN(IF($E172=1,$F172-$I172,$H172)*INDEX(Rates!$C$2:$AP$60,MATCH($B172,Rates!$A$2:$A$60,0),33),Limits!$B$9*Assets!$S172),MIN(Limits!$B$9*Assets!$S172,MAX(0,$F172-SUM($I172:AN172)))),IF($E172=1,$F172-$I172,$H172)*INDEX(Rates!$C$2:$AP$60,MATCH($B172,Rates!$A$2:$A$60,0),33)))</f>
      </c>
      <c r="AP172" s="2">
        <f>IF($B172="",0,IF($D172=1,IF(34&lt;=$C172,MIN(IF($E172=1,$F172-$I172,$H172)*INDEX(Rates!$C$2:$AP$60,MATCH($B172,Rates!$A$2:$A$60,0),34),Limits!$B$9*Assets!$S172),MIN(Limits!$B$9*Assets!$S172,MAX(0,$F172-SUM($I172:AO172)))),IF($E172=1,$F172-$I172,$H172)*INDEX(Rates!$C$2:$AP$60,MATCH($B172,Rates!$A$2:$A$60,0),34)))</f>
      </c>
      <c r="AQ172" s="2">
        <f>IF($B172="",0,IF($D172=1,IF(35&lt;=$C172,MIN(IF($E172=1,$F172-$I172,$H172)*INDEX(Rates!$C$2:$AP$60,MATCH($B172,Rates!$A$2:$A$60,0),35),Limits!$B$9*Assets!$S172),MIN(Limits!$B$9*Assets!$S172,MAX(0,$F172-SUM($I172:AP172)))),IF($E172=1,$F172-$I172,$H172)*INDEX(Rates!$C$2:$AP$60,MATCH($B172,Rates!$A$2:$A$60,0),35)))</f>
      </c>
      <c r="AR172" s="2">
        <f>IF($B172="",0,IF($D172=1,IF(36&lt;=$C172,MIN(IF($E172=1,$F172-$I172,$H172)*INDEX(Rates!$C$2:$AP$60,MATCH($B172,Rates!$A$2:$A$60,0),36),Limits!$B$9*Assets!$S172),MIN(Limits!$B$9*Assets!$S172,MAX(0,$F172-SUM($I172:AQ172)))),IF($E172=1,$F172-$I172,$H172)*INDEX(Rates!$C$2:$AP$60,MATCH($B172,Rates!$A$2:$A$60,0),36)))</f>
      </c>
      <c r="AS172" s="2">
        <f>IF($B172="",0,IF($D172=1,IF(37&lt;=$C172,MIN(IF($E172=1,$F172-$I172,$H172)*INDEX(Rates!$C$2:$AP$60,MATCH($B172,Rates!$A$2:$A$60,0),37),Limits!$B$9*Assets!$S172),MIN(Limits!$B$9*Assets!$S172,MAX(0,$F172-SUM($I172:AR172)))),IF($E172=1,$F172-$I172,$H172)*INDEX(Rates!$C$2:$AP$60,MATCH($B172,Rates!$A$2:$A$60,0),37)))</f>
      </c>
      <c r="AT172" s="2">
        <f>IF($B172="",0,IF($D172=1,IF(38&lt;=$C172,MIN(IF($E172=1,$F172-$I172,$H172)*INDEX(Rates!$C$2:$AP$60,MATCH($B172,Rates!$A$2:$A$60,0),38),Limits!$B$9*Assets!$S172),MIN(Limits!$B$9*Assets!$S172,MAX(0,$F172-SUM($I172:AS172)))),IF($E172=1,$F172-$I172,$H172)*INDEX(Rates!$C$2:$AP$60,MATCH($B172,Rates!$A$2:$A$60,0),38)))</f>
      </c>
      <c r="AU172" s="2">
        <f>IF($B172="",0,IF($D172=1,IF(39&lt;=$C172,MIN(IF($E172=1,$F172-$I172,$H172)*INDEX(Rates!$C$2:$AP$60,MATCH($B172,Rates!$A$2:$A$60,0),39),Limits!$B$9*Assets!$S172),MIN(Limits!$B$9*Assets!$S172,MAX(0,$F172-SUM($I172:AT172)))),IF($E172=1,$F172-$I172,$H172)*INDEX(Rates!$C$2:$AP$60,MATCH($B172,Rates!$A$2:$A$60,0),39)))</f>
      </c>
      <c r="AV172" s="2">
        <f>IF($B172="",0,IF($D172=1,IF(40&lt;=$C172,MIN(IF($E172=1,$F172-$I172,$H172)*INDEX(Rates!$C$2:$AP$60,MATCH($B172,Rates!$A$2:$A$60,0),40),Limits!$B$9*Assets!$S172),MIN(Limits!$B$9*Assets!$S172,MAX(0,$F172-SUM($I172:AU172)))),IF($E172=1,$F172-$I172,$H172)*INDEX(Rates!$C$2:$AP$60,MATCH($B172,Rates!$A$2:$A$60,0),40)))</f>
      </c>
    </row>
    <row r="173" spans="1:48" x14ac:dyDescent="0.25">
      <c r="A173">
        <f>IF(Assets!A173="","",Assets!A173)</f>
      </c>
      <c r="B173">
        <f>Assets!AD173</f>
      </c>
      <c r="C173">
        <f>IF(B173="",0,INDEX(Rates!$B$2:$B$60,MATCH(B173,Rates!$A$2:$A$60,0)))</f>
      </c>
      <c r="D173">
        <f>Assets!X173</f>
      </c>
      <c r="E173">
        <f>IF(AND(D173=1,Assets!J173=1,Assets!K173=0),1,0)</f>
      </c>
      <c r="F173">
        <f>Assets!T173</f>
      </c>
      <c r="G173">
        <f>Assets!AF173+Assets!L173</f>
      </c>
      <c r="H173">
        <f>Assets!M173</f>
      </c>
      <c r="I173" s="2">
        <f>IF($B173="",0,IF($D173=1,IF(1&lt;=$C173,MIN($G173+$H173*INDEX(Rates!$C$2:$AP$60,MATCH($B173,Rates!$A$2:$A$60,0),1),Assets!$Z173),MIN($G173+$H173*INDEX(Rates!$C$2:$AP$60,MATCH($B173,Rates!$A$2:$A$60,0),1),Assets!$Z173)),$G173+$H173*INDEX(Rates!$C$2:$AP$60,MATCH($B173,Rates!$A$2:$A$60,0),1)))</f>
      </c>
      <c r="J173" s="2">
        <f>IF($B173="",0,IF($D173=1,IF(2&lt;=$C173,MIN(IF($E173=1,$F173-$I173,$H173)*INDEX(Rates!$C$2:$AP$60,MATCH($B173,Rates!$A$2:$A$60,0),2),Limits!$B$7*Assets!$S173),MIN(Limits!$B$9*Assets!$S173,MAX(0,$F173-SUM($I173:I173)))),IF($E173=1,$F173-$I173,$H173)*INDEX(Rates!$C$2:$AP$60,MATCH($B173,Rates!$A$2:$A$60,0),2)))</f>
      </c>
      <c r="K173" s="2">
        <f>IF($B173="",0,IF($D173=1,IF(3&lt;=$C173,MIN(IF($E173=1,$F173-$I173,$H173)*INDEX(Rates!$C$2:$AP$60,MATCH($B173,Rates!$A$2:$A$60,0),3),Limits!$B$8*Assets!$S173),MIN(Limits!$B$9*Assets!$S173,MAX(0,$F173-SUM($I173:J173)))),IF($E173=1,$F173-$I173,$H173)*INDEX(Rates!$C$2:$AP$60,MATCH($B173,Rates!$A$2:$A$60,0),3)))</f>
      </c>
      <c r="L173" s="2">
        <f>IF($B173="",0,IF($D173=1,IF(4&lt;=$C173,MIN(IF($E173=1,$F173-$I173,$H173)*INDEX(Rates!$C$2:$AP$60,MATCH($B173,Rates!$A$2:$A$60,0),4),Limits!$B$9*Assets!$S173),MIN(Limits!$B$9*Assets!$S173,MAX(0,$F173-SUM($I173:K173)))),IF($E173=1,$F173-$I173,$H173)*INDEX(Rates!$C$2:$AP$60,MATCH($B173,Rates!$A$2:$A$60,0),4)))</f>
      </c>
      <c r="M173" s="2">
        <f>IF($B173="",0,IF($D173=1,IF(5&lt;=$C173,MIN(IF($E173=1,$F173-$I173,$H173)*INDEX(Rates!$C$2:$AP$60,MATCH($B173,Rates!$A$2:$A$60,0),5),Limits!$B$9*Assets!$S173),MIN(Limits!$B$9*Assets!$S173,MAX(0,$F173-SUM($I173:L173)))),IF($E173=1,$F173-$I173,$H173)*INDEX(Rates!$C$2:$AP$60,MATCH($B173,Rates!$A$2:$A$60,0),5)))</f>
      </c>
      <c r="N173" s="2">
        <f>IF($B173="",0,IF($D173=1,IF(6&lt;=$C173,MIN(IF($E173=1,$F173-$I173,$H173)*INDEX(Rates!$C$2:$AP$60,MATCH($B173,Rates!$A$2:$A$60,0),6),Limits!$B$9*Assets!$S173),MIN(Limits!$B$9*Assets!$S173,MAX(0,$F173-SUM($I173:M173)))),IF($E173=1,$F173-$I173,$H173)*INDEX(Rates!$C$2:$AP$60,MATCH($B173,Rates!$A$2:$A$60,0),6)))</f>
      </c>
      <c r="O173" s="2">
        <f>IF($B173="",0,IF($D173=1,IF(7&lt;=$C173,MIN(IF($E173=1,$F173-$I173,$H173)*INDEX(Rates!$C$2:$AP$60,MATCH($B173,Rates!$A$2:$A$60,0),7),Limits!$B$9*Assets!$S173),MIN(Limits!$B$9*Assets!$S173,MAX(0,$F173-SUM($I173:N173)))),IF($E173=1,$F173-$I173,$H173)*INDEX(Rates!$C$2:$AP$60,MATCH($B173,Rates!$A$2:$A$60,0),7)))</f>
      </c>
      <c r="P173" s="2">
        <f>IF($B173="",0,IF($D173=1,IF(8&lt;=$C173,MIN(IF($E173=1,$F173-$I173,$H173)*INDEX(Rates!$C$2:$AP$60,MATCH($B173,Rates!$A$2:$A$60,0),8),Limits!$B$9*Assets!$S173),MIN(Limits!$B$9*Assets!$S173,MAX(0,$F173-SUM($I173:O173)))),IF($E173=1,$F173-$I173,$H173)*INDEX(Rates!$C$2:$AP$60,MATCH($B173,Rates!$A$2:$A$60,0),8)))</f>
      </c>
      <c r="Q173" s="2">
        <f>IF($B173="",0,IF($D173=1,IF(9&lt;=$C173,MIN(IF($E173=1,$F173-$I173,$H173)*INDEX(Rates!$C$2:$AP$60,MATCH($B173,Rates!$A$2:$A$60,0),9),Limits!$B$9*Assets!$S173),MIN(Limits!$B$9*Assets!$S173,MAX(0,$F173-SUM($I173:P173)))),IF($E173=1,$F173-$I173,$H173)*INDEX(Rates!$C$2:$AP$60,MATCH($B173,Rates!$A$2:$A$60,0),9)))</f>
      </c>
      <c r="R173" s="2">
        <f>IF($B173="",0,IF($D173=1,IF(10&lt;=$C173,MIN(IF($E173=1,$F173-$I173,$H173)*INDEX(Rates!$C$2:$AP$60,MATCH($B173,Rates!$A$2:$A$60,0),10),Limits!$B$9*Assets!$S173),MIN(Limits!$B$9*Assets!$S173,MAX(0,$F173-SUM($I173:Q173)))),IF($E173=1,$F173-$I173,$H173)*INDEX(Rates!$C$2:$AP$60,MATCH($B173,Rates!$A$2:$A$60,0),10)))</f>
      </c>
      <c r="S173" s="2">
        <f>IF($B173="",0,IF($D173=1,IF(11&lt;=$C173,MIN(IF($E173=1,$F173-$I173,$H173)*INDEX(Rates!$C$2:$AP$60,MATCH($B173,Rates!$A$2:$A$60,0),11),Limits!$B$9*Assets!$S173),MIN(Limits!$B$9*Assets!$S173,MAX(0,$F173-SUM($I173:R173)))),IF($E173=1,$F173-$I173,$H173)*INDEX(Rates!$C$2:$AP$60,MATCH($B173,Rates!$A$2:$A$60,0),11)))</f>
      </c>
      <c r="T173" s="2">
        <f>IF($B173="",0,IF($D173=1,IF(12&lt;=$C173,MIN(IF($E173=1,$F173-$I173,$H173)*INDEX(Rates!$C$2:$AP$60,MATCH($B173,Rates!$A$2:$A$60,0),12),Limits!$B$9*Assets!$S173),MIN(Limits!$B$9*Assets!$S173,MAX(0,$F173-SUM($I173:S173)))),IF($E173=1,$F173-$I173,$H173)*INDEX(Rates!$C$2:$AP$60,MATCH($B173,Rates!$A$2:$A$60,0),12)))</f>
      </c>
      <c r="U173" s="2">
        <f>IF($B173="",0,IF($D173=1,IF(13&lt;=$C173,MIN(IF($E173=1,$F173-$I173,$H173)*INDEX(Rates!$C$2:$AP$60,MATCH($B173,Rates!$A$2:$A$60,0),13),Limits!$B$9*Assets!$S173),MIN(Limits!$B$9*Assets!$S173,MAX(0,$F173-SUM($I173:T173)))),IF($E173=1,$F173-$I173,$H173)*INDEX(Rates!$C$2:$AP$60,MATCH($B173,Rates!$A$2:$A$60,0),13)))</f>
      </c>
      <c r="V173" s="2">
        <f>IF($B173="",0,IF($D173=1,IF(14&lt;=$C173,MIN(IF($E173=1,$F173-$I173,$H173)*INDEX(Rates!$C$2:$AP$60,MATCH($B173,Rates!$A$2:$A$60,0),14),Limits!$B$9*Assets!$S173),MIN(Limits!$B$9*Assets!$S173,MAX(0,$F173-SUM($I173:U173)))),IF($E173=1,$F173-$I173,$H173)*INDEX(Rates!$C$2:$AP$60,MATCH($B173,Rates!$A$2:$A$60,0),14)))</f>
      </c>
      <c r="W173" s="2">
        <f>IF($B173="",0,IF($D173=1,IF(15&lt;=$C173,MIN(IF($E173=1,$F173-$I173,$H173)*INDEX(Rates!$C$2:$AP$60,MATCH($B173,Rates!$A$2:$A$60,0),15),Limits!$B$9*Assets!$S173),MIN(Limits!$B$9*Assets!$S173,MAX(0,$F173-SUM($I173:V173)))),IF($E173=1,$F173-$I173,$H173)*INDEX(Rates!$C$2:$AP$60,MATCH($B173,Rates!$A$2:$A$60,0),15)))</f>
      </c>
      <c r="X173" s="2">
        <f>IF($B173="",0,IF($D173=1,IF(16&lt;=$C173,MIN(IF($E173=1,$F173-$I173,$H173)*INDEX(Rates!$C$2:$AP$60,MATCH($B173,Rates!$A$2:$A$60,0),16),Limits!$B$9*Assets!$S173),MIN(Limits!$B$9*Assets!$S173,MAX(0,$F173-SUM($I173:W173)))),IF($E173=1,$F173-$I173,$H173)*INDEX(Rates!$C$2:$AP$60,MATCH($B173,Rates!$A$2:$A$60,0),16)))</f>
      </c>
      <c r="Y173" s="2">
        <f>IF($B173="",0,IF($D173=1,IF(17&lt;=$C173,MIN(IF($E173=1,$F173-$I173,$H173)*INDEX(Rates!$C$2:$AP$60,MATCH($B173,Rates!$A$2:$A$60,0),17),Limits!$B$9*Assets!$S173),MIN(Limits!$B$9*Assets!$S173,MAX(0,$F173-SUM($I173:X173)))),IF($E173=1,$F173-$I173,$H173)*INDEX(Rates!$C$2:$AP$60,MATCH($B173,Rates!$A$2:$A$60,0),17)))</f>
      </c>
      <c r="Z173" s="2">
        <f>IF($B173="",0,IF($D173=1,IF(18&lt;=$C173,MIN(IF($E173=1,$F173-$I173,$H173)*INDEX(Rates!$C$2:$AP$60,MATCH($B173,Rates!$A$2:$A$60,0),18),Limits!$B$9*Assets!$S173),MIN(Limits!$B$9*Assets!$S173,MAX(0,$F173-SUM($I173:Y173)))),IF($E173=1,$F173-$I173,$H173)*INDEX(Rates!$C$2:$AP$60,MATCH($B173,Rates!$A$2:$A$60,0),18)))</f>
      </c>
      <c r="AA173" s="2">
        <f>IF($B173="",0,IF($D173=1,IF(19&lt;=$C173,MIN(IF($E173=1,$F173-$I173,$H173)*INDEX(Rates!$C$2:$AP$60,MATCH($B173,Rates!$A$2:$A$60,0),19),Limits!$B$9*Assets!$S173),MIN(Limits!$B$9*Assets!$S173,MAX(0,$F173-SUM($I173:Z173)))),IF($E173=1,$F173-$I173,$H173)*INDEX(Rates!$C$2:$AP$60,MATCH($B173,Rates!$A$2:$A$60,0),19)))</f>
      </c>
      <c r="AB173" s="2">
        <f>IF($B173="",0,IF($D173=1,IF(20&lt;=$C173,MIN(IF($E173=1,$F173-$I173,$H173)*INDEX(Rates!$C$2:$AP$60,MATCH($B173,Rates!$A$2:$A$60,0),20),Limits!$B$9*Assets!$S173),MIN(Limits!$B$9*Assets!$S173,MAX(0,$F173-SUM($I173:AA173)))),IF($E173=1,$F173-$I173,$H173)*INDEX(Rates!$C$2:$AP$60,MATCH($B173,Rates!$A$2:$A$60,0),20)))</f>
      </c>
      <c r="AC173" s="2">
        <f>IF($B173="",0,IF($D173=1,IF(21&lt;=$C173,MIN(IF($E173=1,$F173-$I173,$H173)*INDEX(Rates!$C$2:$AP$60,MATCH($B173,Rates!$A$2:$A$60,0),21),Limits!$B$9*Assets!$S173),MIN(Limits!$B$9*Assets!$S173,MAX(0,$F173-SUM($I173:AB173)))),IF($E173=1,$F173-$I173,$H173)*INDEX(Rates!$C$2:$AP$60,MATCH($B173,Rates!$A$2:$A$60,0),21)))</f>
      </c>
      <c r="AD173" s="2">
        <f>IF($B173="",0,IF($D173=1,IF(22&lt;=$C173,MIN(IF($E173=1,$F173-$I173,$H173)*INDEX(Rates!$C$2:$AP$60,MATCH($B173,Rates!$A$2:$A$60,0),22),Limits!$B$9*Assets!$S173),MIN(Limits!$B$9*Assets!$S173,MAX(0,$F173-SUM($I173:AC173)))),IF($E173=1,$F173-$I173,$H173)*INDEX(Rates!$C$2:$AP$60,MATCH($B173,Rates!$A$2:$A$60,0),22)))</f>
      </c>
      <c r="AE173" s="2">
        <f>IF($B173="",0,IF($D173=1,IF(23&lt;=$C173,MIN(IF($E173=1,$F173-$I173,$H173)*INDEX(Rates!$C$2:$AP$60,MATCH($B173,Rates!$A$2:$A$60,0),23),Limits!$B$9*Assets!$S173),MIN(Limits!$B$9*Assets!$S173,MAX(0,$F173-SUM($I173:AD173)))),IF($E173=1,$F173-$I173,$H173)*INDEX(Rates!$C$2:$AP$60,MATCH($B173,Rates!$A$2:$A$60,0),23)))</f>
      </c>
      <c r="AF173" s="2">
        <f>IF($B173="",0,IF($D173=1,IF(24&lt;=$C173,MIN(IF($E173=1,$F173-$I173,$H173)*INDEX(Rates!$C$2:$AP$60,MATCH($B173,Rates!$A$2:$A$60,0),24),Limits!$B$9*Assets!$S173),MIN(Limits!$B$9*Assets!$S173,MAX(0,$F173-SUM($I173:AE173)))),IF($E173=1,$F173-$I173,$H173)*INDEX(Rates!$C$2:$AP$60,MATCH($B173,Rates!$A$2:$A$60,0),24)))</f>
      </c>
      <c r="AG173" s="2">
        <f>IF($B173="",0,IF($D173=1,IF(25&lt;=$C173,MIN(IF($E173=1,$F173-$I173,$H173)*INDEX(Rates!$C$2:$AP$60,MATCH($B173,Rates!$A$2:$A$60,0),25),Limits!$B$9*Assets!$S173),MIN(Limits!$B$9*Assets!$S173,MAX(0,$F173-SUM($I173:AF173)))),IF($E173=1,$F173-$I173,$H173)*INDEX(Rates!$C$2:$AP$60,MATCH($B173,Rates!$A$2:$A$60,0),25)))</f>
      </c>
      <c r="AH173" s="2">
        <f>IF($B173="",0,IF($D173=1,IF(26&lt;=$C173,MIN(IF($E173=1,$F173-$I173,$H173)*INDEX(Rates!$C$2:$AP$60,MATCH($B173,Rates!$A$2:$A$60,0),26),Limits!$B$9*Assets!$S173),MIN(Limits!$B$9*Assets!$S173,MAX(0,$F173-SUM($I173:AG173)))),IF($E173=1,$F173-$I173,$H173)*INDEX(Rates!$C$2:$AP$60,MATCH($B173,Rates!$A$2:$A$60,0),26)))</f>
      </c>
      <c r="AI173" s="2">
        <f>IF($B173="",0,IF($D173=1,IF(27&lt;=$C173,MIN(IF($E173=1,$F173-$I173,$H173)*INDEX(Rates!$C$2:$AP$60,MATCH($B173,Rates!$A$2:$A$60,0),27),Limits!$B$9*Assets!$S173),MIN(Limits!$B$9*Assets!$S173,MAX(0,$F173-SUM($I173:AH173)))),IF($E173=1,$F173-$I173,$H173)*INDEX(Rates!$C$2:$AP$60,MATCH($B173,Rates!$A$2:$A$60,0),27)))</f>
      </c>
      <c r="AJ173" s="2">
        <f>IF($B173="",0,IF($D173=1,IF(28&lt;=$C173,MIN(IF($E173=1,$F173-$I173,$H173)*INDEX(Rates!$C$2:$AP$60,MATCH($B173,Rates!$A$2:$A$60,0),28),Limits!$B$9*Assets!$S173),MIN(Limits!$B$9*Assets!$S173,MAX(0,$F173-SUM($I173:AI173)))),IF($E173=1,$F173-$I173,$H173)*INDEX(Rates!$C$2:$AP$60,MATCH($B173,Rates!$A$2:$A$60,0),28)))</f>
      </c>
      <c r="AK173" s="2">
        <f>IF($B173="",0,IF($D173=1,IF(29&lt;=$C173,MIN(IF($E173=1,$F173-$I173,$H173)*INDEX(Rates!$C$2:$AP$60,MATCH($B173,Rates!$A$2:$A$60,0),29),Limits!$B$9*Assets!$S173),MIN(Limits!$B$9*Assets!$S173,MAX(0,$F173-SUM($I173:AJ173)))),IF($E173=1,$F173-$I173,$H173)*INDEX(Rates!$C$2:$AP$60,MATCH($B173,Rates!$A$2:$A$60,0),29)))</f>
      </c>
      <c r="AL173" s="2">
        <f>IF($B173="",0,IF($D173=1,IF(30&lt;=$C173,MIN(IF($E173=1,$F173-$I173,$H173)*INDEX(Rates!$C$2:$AP$60,MATCH($B173,Rates!$A$2:$A$60,0),30),Limits!$B$9*Assets!$S173),MIN(Limits!$B$9*Assets!$S173,MAX(0,$F173-SUM($I173:AK173)))),IF($E173=1,$F173-$I173,$H173)*INDEX(Rates!$C$2:$AP$60,MATCH($B173,Rates!$A$2:$A$60,0),30)))</f>
      </c>
      <c r="AM173" s="2">
        <f>IF($B173="",0,IF($D173=1,IF(31&lt;=$C173,MIN(IF($E173=1,$F173-$I173,$H173)*INDEX(Rates!$C$2:$AP$60,MATCH($B173,Rates!$A$2:$A$60,0),31),Limits!$B$9*Assets!$S173),MIN(Limits!$B$9*Assets!$S173,MAX(0,$F173-SUM($I173:AL173)))),IF($E173=1,$F173-$I173,$H173)*INDEX(Rates!$C$2:$AP$60,MATCH($B173,Rates!$A$2:$A$60,0),31)))</f>
      </c>
      <c r="AN173" s="2">
        <f>IF($B173="",0,IF($D173=1,IF(32&lt;=$C173,MIN(IF($E173=1,$F173-$I173,$H173)*INDEX(Rates!$C$2:$AP$60,MATCH($B173,Rates!$A$2:$A$60,0),32),Limits!$B$9*Assets!$S173),MIN(Limits!$B$9*Assets!$S173,MAX(0,$F173-SUM($I173:AM173)))),IF($E173=1,$F173-$I173,$H173)*INDEX(Rates!$C$2:$AP$60,MATCH($B173,Rates!$A$2:$A$60,0),32)))</f>
      </c>
      <c r="AO173" s="2">
        <f>IF($B173="",0,IF($D173=1,IF(33&lt;=$C173,MIN(IF($E173=1,$F173-$I173,$H173)*INDEX(Rates!$C$2:$AP$60,MATCH($B173,Rates!$A$2:$A$60,0),33),Limits!$B$9*Assets!$S173),MIN(Limits!$B$9*Assets!$S173,MAX(0,$F173-SUM($I173:AN173)))),IF($E173=1,$F173-$I173,$H173)*INDEX(Rates!$C$2:$AP$60,MATCH($B173,Rates!$A$2:$A$60,0),33)))</f>
      </c>
      <c r="AP173" s="2">
        <f>IF($B173="",0,IF($D173=1,IF(34&lt;=$C173,MIN(IF($E173=1,$F173-$I173,$H173)*INDEX(Rates!$C$2:$AP$60,MATCH($B173,Rates!$A$2:$A$60,0),34),Limits!$B$9*Assets!$S173),MIN(Limits!$B$9*Assets!$S173,MAX(0,$F173-SUM($I173:AO173)))),IF($E173=1,$F173-$I173,$H173)*INDEX(Rates!$C$2:$AP$60,MATCH($B173,Rates!$A$2:$A$60,0),34)))</f>
      </c>
      <c r="AQ173" s="2">
        <f>IF($B173="",0,IF($D173=1,IF(35&lt;=$C173,MIN(IF($E173=1,$F173-$I173,$H173)*INDEX(Rates!$C$2:$AP$60,MATCH($B173,Rates!$A$2:$A$60,0),35),Limits!$B$9*Assets!$S173),MIN(Limits!$B$9*Assets!$S173,MAX(0,$F173-SUM($I173:AP173)))),IF($E173=1,$F173-$I173,$H173)*INDEX(Rates!$C$2:$AP$60,MATCH($B173,Rates!$A$2:$A$60,0),35)))</f>
      </c>
      <c r="AR173" s="2">
        <f>IF($B173="",0,IF($D173=1,IF(36&lt;=$C173,MIN(IF($E173=1,$F173-$I173,$H173)*INDEX(Rates!$C$2:$AP$60,MATCH($B173,Rates!$A$2:$A$60,0),36),Limits!$B$9*Assets!$S173),MIN(Limits!$B$9*Assets!$S173,MAX(0,$F173-SUM($I173:AQ173)))),IF($E173=1,$F173-$I173,$H173)*INDEX(Rates!$C$2:$AP$60,MATCH($B173,Rates!$A$2:$A$60,0),36)))</f>
      </c>
      <c r="AS173" s="2">
        <f>IF($B173="",0,IF($D173=1,IF(37&lt;=$C173,MIN(IF($E173=1,$F173-$I173,$H173)*INDEX(Rates!$C$2:$AP$60,MATCH($B173,Rates!$A$2:$A$60,0),37),Limits!$B$9*Assets!$S173),MIN(Limits!$B$9*Assets!$S173,MAX(0,$F173-SUM($I173:AR173)))),IF($E173=1,$F173-$I173,$H173)*INDEX(Rates!$C$2:$AP$60,MATCH($B173,Rates!$A$2:$A$60,0),37)))</f>
      </c>
      <c r="AT173" s="2">
        <f>IF($B173="",0,IF($D173=1,IF(38&lt;=$C173,MIN(IF($E173=1,$F173-$I173,$H173)*INDEX(Rates!$C$2:$AP$60,MATCH($B173,Rates!$A$2:$A$60,0),38),Limits!$B$9*Assets!$S173),MIN(Limits!$B$9*Assets!$S173,MAX(0,$F173-SUM($I173:AS173)))),IF($E173=1,$F173-$I173,$H173)*INDEX(Rates!$C$2:$AP$60,MATCH($B173,Rates!$A$2:$A$60,0),38)))</f>
      </c>
      <c r="AU173" s="2">
        <f>IF($B173="",0,IF($D173=1,IF(39&lt;=$C173,MIN(IF($E173=1,$F173-$I173,$H173)*INDEX(Rates!$C$2:$AP$60,MATCH($B173,Rates!$A$2:$A$60,0),39),Limits!$B$9*Assets!$S173),MIN(Limits!$B$9*Assets!$S173,MAX(0,$F173-SUM($I173:AT173)))),IF($E173=1,$F173-$I173,$H173)*INDEX(Rates!$C$2:$AP$60,MATCH($B173,Rates!$A$2:$A$60,0),39)))</f>
      </c>
      <c r="AV173" s="2">
        <f>IF($B173="",0,IF($D173=1,IF(40&lt;=$C173,MIN(IF($E173=1,$F173-$I173,$H173)*INDEX(Rates!$C$2:$AP$60,MATCH($B173,Rates!$A$2:$A$60,0),40),Limits!$B$9*Assets!$S173),MIN(Limits!$B$9*Assets!$S173,MAX(0,$F173-SUM($I173:AU173)))),IF($E173=1,$F173-$I173,$H173)*INDEX(Rates!$C$2:$AP$60,MATCH($B173,Rates!$A$2:$A$60,0),40)))</f>
      </c>
    </row>
    <row r="174" spans="1:48" x14ac:dyDescent="0.25">
      <c r="A174">
        <f>IF(Assets!A174="","",Assets!A174)</f>
      </c>
      <c r="B174">
        <f>Assets!AD174</f>
      </c>
      <c r="C174">
        <f>IF(B174="",0,INDEX(Rates!$B$2:$B$60,MATCH(B174,Rates!$A$2:$A$60,0)))</f>
      </c>
      <c r="D174">
        <f>Assets!X174</f>
      </c>
      <c r="E174">
        <f>IF(AND(D174=1,Assets!J174=1,Assets!K174=0),1,0)</f>
      </c>
      <c r="F174">
        <f>Assets!T174</f>
      </c>
      <c r="G174">
        <f>Assets!AF174+Assets!L174</f>
      </c>
      <c r="H174">
        <f>Assets!M174</f>
      </c>
      <c r="I174" s="2">
        <f>IF($B174="",0,IF($D174=1,IF(1&lt;=$C174,MIN($G174+$H174*INDEX(Rates!$C$2:$AP$60,MATCH($B174,Rates!$A$2:$A$60,0),1),Assets!$Z174),MIN($G174+$H174*INDEX(Rates!$C$2:$AP$60,MATCH($B174,Rates!$A$2:$A$60,0),1),Assets!$Z174)),$G174+$H174*INDEX(Rates!$C$2:$AP$60,MATCH($B174,Rates!$A$2:$A$60,0),1)))</f>
      </c>
      <c r="J174" s="2">
        <f>IF($B174="",0,IF($D174=1,IF(2&lt;=$C174,MIN(IF($E174=1,$F174-$I174,$H174)*INDEX(Rates!$C$2:$AP$60,MATCH($B174,Rates!$A$2:$A$60,0),2),Limits!$B$7*Assets!$S174),MIN(Limits!$B$9*Assets!$S174,MAX(0,$F174-SUM($I174:I174)))),IF($E174=1,$F174-$I174,$H174)*INDEX(Rates!$C$2:$AP$60,MATCH($B174,Rates!$A$2:$A$60,0),2)))</f>
      </c>
      <c r="K174" s="2">
        <f>IF($B174="",0,IF($D174=1,IF(3&lt;=$C174,MIN(IF($E174=1,$F174-$I174,$H174)*INDEX(Rates!$C$2:$AP$60,MATCH($B174,Rates!$A$2:$A$60,0),3),Limits!$B$8*Assets!$S174),MIN(Limits!$B$9*Assets!$S174,MAX(0,$F174-SUM($I174:J174)))),IF($E174=1,$F174-$I174,$H174)*INDEX(Rates!$C$2:$AP$60,MATCH($B174,Rates!$A$2:$A$60,0),3)))</f>
      </c>
      <c r="L174" s="2">
        <f>IF($B174="",0,IF($D174=1,IF(4&lt;=$C174,MIN(IF($E174=1,$F174-$I174,$H174)*INDEX(Rates!$C$2:$AP$60,MATCH($B174,Rates!$A$2:$A$60,0),4),Limits!$B$9*Assets!$S174),MIN(Limits!$B$9*Assets!$S174,MAX(0,$F174-SUM($I174:K174)))),IF($E174=1,$F174-$I174,$H174)*INDEX(Rates!$C$2:$AP$60,MATCH($B174,Rates!$A$2:$A$60,0),4)))</f>
      </c>
      <c r="M174" s="2">
        <f>IF($B174="",0,IF($D174=1,IF(5&lt;=$C174,MIN(IF($E174=1,$F174-$I174,$H174)*INDEX(Rates!$C$2:$AP$60,MATCH($B174,Rates!$A$2:$A$60,0),5),Limits!$B$9*Assets!$S174),MIN(Limits!$B$9*Assets!$S174,MAX(0,$F174-SUM($I174:L174)))),IF($E174=1,$F174-$I174,$H174)*INDEX(Rates!$C$2:$AP$60,MATCH($B174,Rates!$A$2:$A$60,0),5)))</f>
      </c>
      <c r="N174" s="2">
        <f>IF($B174="",0,IF($D174=1,IF(6&lt;=$C174,MIN(IF($E174=1,$F174-$I174,$H174)*INDEX(Rates!$C$2:$AP$60,MATCH($B174,Rates!$A$2:$A$60,0),6),Limits!$B$9*Assets!$S174),MIN(Limits!$B$9*Assets!$S174,MAX(0,$F174-SUM($I174:M174)))),IF($E174=1,$F174-$I174,$H174)*INDEX(Rates!$C$2:$AP$60,MATCH($B174,Rates!$A$2:$A$60,0),6)))</f>
      </c>
      <c r="O174" s="2">
        <f>IF($B174="",0,IF($D174=1,IF(7&lt;=$C174,MIN(IF($E174=1,$F174-$I174,$H174)*INDEX(Rates!$C$2:$AP$60,MATCH($B174,Rates!$A$2:$A$60,0),7),Limits!$B$9*Assets!$S174),MIN(Limits!$B$9*Assets!$S174,MAX(0,$F174-SUM($I174:N174)))),IF($E174=1,$F174-$I174,$H174)*INDEX(Rates!$C$2:$AP$60,MATCH($B174,Rates!$A$2:$A$60,0),7)))</f>
      </c>
      <c r="P174" s="2">
        <f>IF($B174="",0,IF($D174=1,IF(8&lt;=$C174,MIN(IF($E174=1,$F174-$I174,$H174)*INDEX(Rates!$C$2:$AP$60,MATCH($B174,Rates!$A$2:$A$60,0),8),Limits!$B$9*Assets!$S174),MIN(Limits!$B$9*Assets!$S174,MAX(0,$F174-SUM($I174:O174)))),IF($E174=1,$F174-$I174,$H174)*INDEX(Rates!$C$2:$AP$60,MATCH($B174,Rates!$A$2:$A$60,0),8)))</f>
      </c>
      <c r="Q174" s="2">
        <f>IF($B174="",0,IF($D174=1,IF(9&lt;=$C174,MIN(IF($E174=1,$F174-$I174,$H174)*INDEX(Rates!$C$2:$AP$60,MATCH($B174,Rates!$A$2:$A$60,0),9),Limits!$B$9*Assets!$S174),MIN(Limits!$B$9*Assets!$S174,MAX(0,$F174-SUM($I174:P174)))),IF($E174=1,$F174-$I174,$H174)*INDEX(Rates!$C$2:$AP$60,MATCH($B174,Rates!$A$2:$A$60,0),9)))</f>
      </c>
      <c r="R174" s="2">
        <f>IF($B174="",0,IF($D174=1,IF(10&lt;=$C174,MIN(IF($E174=1,$F174-$I174,$H174)*INDEX(Rates!$C$2:$AP$60,MATCH($B174,Rates!$A$2:$A$60,0),10),Limits!$B$9*Assets!$S174),MIN(Limits!$B$9*Assets!$S174,MAX(0,$F174-SUM($I174:Q174)))),IF($E174=1,$F174-$I174,$H174)*INDEX(Rates!$C$2:$AP$60,MATCH($B174,Rates!$A$2:$A$60,0),10)))</f>
      </c>
      <c r="S174" s="2">
        <f>IF($B174="",0,IF($D174=1,IF(11&lt;=$C174,MIN(IF($E174=1,$F174-$I174,$H174)*INDEX(Rates!$C$2:$AP$60,MATCH($B174,Rates!$A$2:$A$60,0),11),Limits!$B$9*Assets!$S174),MIN(Limits!$B$9*Assets!$S174,MAX(0,$F174-SUM($I174:R174)))),IF($E174=1,$F174-$I174,$H174)*INDEX(Rates!$C$2:$AP$60,MATCH($B174,Rates!$A$2:$A$60,0),11)))</f>
      </c>
      <c r="T174" s="2">
        <f>IF($B174="",0,IF($D174=1,IF(12&lt;=$C174,MIN(IF($E174=1,$F174-$I174,$H174)*INDEX(Rates!$C$2:$AP$60,MATCH($B174,Rates!$A$2:$A$60,0),12),Limits!$B$9*Assets!$S174),MIN(Limits!$B$9*Assets!$S174,MAX(0,$F174-SUM($I174:S174)))),IF($E174=1,$F174-$I174,$H174)*INDEX(Rates!$C$2:$AP$60,MATCH($B174,Rates!$A$2:$A$60,0),12)))</f>
      </c>
      <c r="U174" s="2">
        <f>IF($B174="",0,IF($D174=1,IF(13&lt;=$C174,MIN(IF($E174=1,$F174-$I174,$H174)*INDEX(Rates!$C$2:$AP$60,MATCH($B174,Rates!$A$2:$A$60,0),13),Limits!$B$9*Assets!$S174),MIN(Limits!$B$9*Assets!$S174,MAX(0,$F174-SUM($I174:T174)))),IF($E174=1,$F174-$I174,$H174)*INDEX(Rates!$C$2:$AP$60,MATCH($B174,Rates!$A$2:$A$60,0),13)))</f>
      </c>
      <c r="V174" s="2">
        <f>IF($B174="",0,IF($D174=1,IF(14&lt;=$C174,MIN(IF($E174=1,$F174-$I174,$H174)*INDEX(Rates!$C$2:$AP$60,MATCH($B174,Rates!$A$2:$A$60,0),14),Limits!$B$9*Assets!$S174),MIN(Limits!$B$9*Assets!$S174,MAX(0,$F174-SUM($I174:U174)))),IF($E174=1,$F174-$I174,$H174)*INDEX(Rates!$C$2:$AP$60,MATCH($B174,Rates!$A$2:$A$60,0),14)))</f>
      </c>
      <c r="W174" s="2">
        <f>IF($B174="",0,IF($D174=1,IF(15&lt;=$C174,MIN(IF($E174=1,$F174-$I174,$H174)*INDEX(Rates!$C$2:$AP$60,MATCH($B174,Rates!$A$2:$A$60,0),15),Limits!$B$9*Assets!$S174),MIN(Limits!$B$9*Assets!$S174,MAX(0,$F174-SUM($I174:V174)))),IF($E174=1,$F174-$I174,$H174)*INDEX(Rates!$C$2:$AP$60,MATCH($B174,Rates!$A$2:$A$60,0),15)))</f>
      </c>
      <c r="X174" s="2">
        <f>IF($B174="",0,IF($D174=1,IF(16&lt;=$C174,MIN(IF($E174=1,$F174-$I174,$H174)*INDEX(Rates!$C$2:$AP$60,MATCH($B174,Rates!$A$2:$A$60,0),16),Limits!$B$9*Assets!$S174),MIN(Limits!$B$9*Assets!$S174,MAX(0,$F174-SUM($I174:W174)))),IF($E174=1,$F174-$I174,$H174)*INDEX(Rates!$C$2:$AP$60,MATCH($B174,Rates!$A$2:$A$60,0),16)))</f>
      </c>
      <c r="Y174" s="2">
        <f>IF($B174="",0,IF($D174=1,IF(17&lt;=$C174,MIN(IF($E174=1,$F174-$I174,$H174)*INDEX(Rates!$C$2:$AP$60,MATCH($B174,Rates!$A$2:$A$60,0),17),Limits!$B$9*Assets!$S174),MIN(Limits!$B$9*Assets!$S174,MAX(0,$F174-SUM($I174:X174)))),IF($E174=1,$F174-$I174,$H174)*INDEX(Rates!$C$2:$AP$60,MATCH($B174,Rates!$A$2:$A$60,0),17)))</f>
      </c>
      <c r="Z174" s="2">
        <f>IF($B174="",0,IF($D174=1,IF(18&lt;=$C174,MIN(IF($E174=1,$F174-$I174,$H174)*INDEX(Rates!$C$2:$AP$60,MATCH($B174,Rates!$A$2:$A$60,0),18),Limits!$B$9*Assets!$S174),MIN(Limits!$B$9*Assets!$S174,MAX(0,$F174-SUM($I174:Y174)))),IF($E174=1,$F174-$I174,$H174)*INDEX(Rates!$C$2:$AP$60,MATCH($B174,Rates!$A$2:$A$60,0),18)))</f>
      </c>
      <c r="AA174" s="2">
        <f>IF($B174="",0,IF($D174=1,IF(19&lt;=$C174,MIN(IF($E174=1,$F174-$I174,$H174)*INDEX(Rates!$C$2:$AP$60,MATCH($B174,Rates!$A$2:$A$60,0),19),Limits!$B$9*Assets!$S174),MIN(Limits!$B$9*Assets!$S174,MAX(0,$F174-SUM($I174:Z174)))),IF($E174=1,$F174-$I174,$H174)*INDEX(Rates!$C$2:$AP$60,MATCH($B174,Rates!$A$2:$A$60,0),19)))</f>
      </c>
      <c r="AB174" s="2">
        <f>IF($B174="",0,IF($D174=1,IF(20&lt;=$C174,MIN(IF($E174=1,$F174-$I174,$H174)*INDEX(Rates!$C$2:$AP$60,MATCH($B174,Rates!$A$2:$A$60,0),20),Limits!$B$9*Assets!$S174),MIN(Limits!$B$9*Assets!$S174,MAX(0,$F174-SUM($I174:AA174)))),IF($E174=1,$F174-$I174,$H174)*INDEX(Rates!$C$2:$AP$60,MATCH($B174,Rates!$A$2:$A$60,0),20)))</f>
      </c>
      <c r="AC174" s="2">
        <f>IF($B174="",0,IF($D174=1,IF(21&lt;=$C174,MIN(IF($E174=1,$F174-$I174,$H174)*INDEX(Rates!$C$2:$AP$60,MATCH($B174,Rates!$A$2:$A$60,0),21),Limits!$B$9*Assets!$S174),MIN(Limits!$B$9*Assets!$S174,MAX(0,$F174-SUM($I174:AB174)))),IF($E174=1,$F174-$I174,$H174)*INDEX(Rates!$C$2:$AP$60,MATCH($B174,Rates!$A$2:$A$60,0),21)))</f>
      </c>
      <c r="AD174" s="2">
        <f>IF($B174="",0,IF($D174=1,IF(22&lt;=$C174,MIN(IF($E174=1,$F174-$I174,$H174)*INDEX(Rates!$C$2:$AP$60,MATCH($B174,Rates!$A$2:$A$60,0),22),Limits!$B$9*Assets!$S174),MIN(Limits!$B$9*Assets!$S174,MAX(0,$F174-SUM($I174:AC174)))),IF($E174=1,$F174-$I174,$H174)*INDEX(Rates!$C$2:$AP$60,MATCH($B174,Rates!$A$2:$A$60,0),22)))</f>
      </c>
      <c r="AE174" s="2">
        <f>IF($B174="",0,IF($D174=1,IF(23&lt;=$C174,MIN(IF($E174=1,$F174-$I174,$H174)*INDEX(Rates!$C$2:$AP$60,MATCH($B174,Rates!$A$2:$A$60,0),23),Limits!$B$9*Assets!$S174),MIN(Limits!$B$9*Assets!$S174,MAX(0,$F174-SUM($I174:AD174)))),IF($E174=1,$F174-$I174,$H174)*INDEX(Rates!$C$2:$AP$60,MATCH($B174,Rates!$A$2:$A$60,0),23)))</f>
      </c>
      <c r="AF174" s="2">
        <f>IF($B174="",0,IF($D174=1,IF(24&lt;=$C174,MIN(IF($E174=1,$F174-$I174,$H174)*INDEX(Rates!$C$2:$AP$60,MATCH($B174,Rates!$A$2:$A$60,0),24),Limits!$B$9*Assets!$S174),MIN(Limits!$B$9*Assets!$S174,MAX(0,$F174-SUM($I174:AE174)))),IF($E174=1,$F174-$I174,$H174)*INDEX(Rates!$C$2:$AP$60,MATCH($B174,Rates!$A$2:$A$60,0),24)))</f>
      </c>
      <c r="AG174" s="2">
        <f>IF($B174="",0,IF($D174=1,IF(25&lt;=$C174,MIN(IF($E174=1,$F174-$I174,$H174)*INDEX(Rates!$C$2:$AP$60,MATCH($B174,Rates!$A$2:$A$60,0),25),Limits!$B$9*Assets!$S174),MIN(Limits!$B$9*Assets!$S174,MAX(0,$F174-SUM($I174:AF174)))),IF($E174=1,$F174-$I174,$H174)*INDEX(Rates!$C$2:$AP$60,MATCH($B174,Rates!$A$2:$A$60,0),25)))</f>
      </c>
      <c r="AH174" s="2">
        <f>IF($B174="",0,IF($D174=1,IF(26&lt;=$C174,MIN(IF($E174=1,$F174-$I174,$H174)*INDEX(Rates!$C$2:$AP$60,MATCH($B174,Rates!$A$2:$A$60,0),26),Limits!$B$9*Assets!$S174),MIN(Limits!$B$9*Assets!$S174,MAX(0,$F174-SUM($I174:AG174)))),IF($E174=1,$F174-$I174,$H174)*INDEX(Rates!$C$2:$AP$60,MATCH($B174,Rates!$A$2:$A$60,0),26)))</f>
      </c>
      <c r="AI174" s="2">
        <f>IF($B174="",0,IF($D174=1,IF(27&lt;=$C174,MIN(IF($E174=1,$F174-$I174,$H174)*INDEX(Rates!$C$2:$AP$60,MATCH($B174,Rates!$A$2:$A$60,0),27),Limits!$B$9*Assets!$S174),MIN(Limits!$B$9*Assets!$S174,MAX(0,$F174-SUM($I174:AH174)))),IF($E174=1,$F174-$I174,$H174)*INDEX(Rates!$C$2:$AP$60,MATCH($B174,Rates!$A$2:$A$60,0),27)))</f>
      </c>
      <c r="AJ174" s="2">
        <f>IF($B174="",0,IF($D174=1,IF(28&lt;=$C174,MIN(IF($E174=1,$F174-$I174,$H174)*INDEX(Rates!$C$2:$AP$60,MATCH($B174,Rates!$A$2:$A$60,0),28),Limits!$B$9*Assets!$S174),MIN(Limits!$B$9*Assets!$S174,MAX(0,$F174-SUM($I174:AI174)))),IF($E174=1,$F174-$I174,$H174)*INDEX(Rates!$C$2:$AP$60,MATCH($B174,Rates!$A$2:$A$60,0),28)))</f>
      </c>
      <c r="AK174" s="2">
        <f>IF($B174="",0,IF($D174=1,IF(29&lt;=$C174,MIN(IF($E174=1,$F174-$I174,$H174)*INDEX(Rates!$C$2:$AP$60,MATCH($B174,Rates!$A$2:$A$60,0),29),Limits!$B$9*Assets!$S174),MIN(Limits!$B$9*Assets!$S174,MAX(0,$F174-SUM($I174:AJ174)))),IF($E174=1,$F174-$I174,$H174)*INDEX(Rates!$C$2:$AP$60,MATCH($B174,Rates!$A$2:$A$60,0),29)))</f>
      </c>
      <c r="AL174" s="2">
        <f>IF($B174="",0,IF($D174=1,IF(30&lt;=$C174,MIN(IF($E174=1,$F174-$I174,$H174)*INDEX(Rates!$C$2:$AP$60,MATCH($B174,Rates!$A$2:$A$60,0),30),Limits!$B$9*Assets!$S174),MIN(Limits!$B$9*Assets!$S174,MAX(0,$F174-SUM($I174:AK174)))),IF($E174=1,$F174-$I174,$H174)*INDEX(Rates!$C$2:$AP$60,MATCH($B174,Rates!$A$2:$A$60,0),30)))</f>
      </c>
      <c r="AM174" s="2">
        <f>IF($B174="",0,IF($D174=1,IF(31&lt;=$C174,MIN(IF($E174=1,$F174-$I174,$H174)*INDEX(Rates!$C$2:$AP$60,MATCH($B174,Rates!$A$2:$A$60,0),31),Limits!$B$9*Assets!$S174),MIN(Limits!$B$9*Assets!$S174,MAX(0,$F174-SUM($I174:AL174)))),IF($E174=1,$F174-$I174,$H174)*INDEX(Rates!$C$2:$AP$60,MATCH($B174,Rates!$A$2:$A$60,0),31)))</f>
      </c>
      <c r="AN174" s="2">
        <f>IF($B174="",0,IF($D174=1,IF(32&lt;=$C174,MIN(IF($E174=1,$F174-$I174,$H174)*INDEX(Rates!$C$2:$AP$60,MATCH($B174,Rates!$A$2:$A$60,0),32),Limits!$B$9*Assets!$S174),MIN(Limits!$B$9*Assets!$S174,MAX(0,$F174-SUM($I174:AM174)))),IF($E174=1,$F174-$I174,$H174)*INDEX(Rates!$C$2:$AP$60,MATCH($B174,Rates!$A$2:$A$60,0),32)))</f>
      </c>
      <c r="AO174" s="2">
        <f>IF($B174="",0,IF($D174=1,IF(33&lt;=$C174,MIN(IF($E174=1,$F174-$I174,$H174)*INDEX(Rates!$C$2:$AP$60,MATCH($B174,Rates!$A$2:$A$60,0),33),Limits!$B$9*Assets!$S174),MIN(Limits!$B$9*Assets!$S174,MAX(0,$F174-SUM($I174:AN174)))),IF($E174=1,$F174-$I174,$H174)*INDEX(Rates!$C$2:$AP$60,MATCH($B174,Rates!$A$2:$A$60,0),33)))</f>
      </c>
      <c r="AP174" s="2">
        <f>IF($B174="",0,IF($D174=1,IF(34&lt;=$C174,MIN(IF($E174=1,$F174-$I174,$H174)*INDEX(Rates!$C$2:$AP$60,MATCH($B174,Rates!$A$2:$A$60,0),34),Limits!$B$9*Assets!$S174),MIN(Limits!$B$9*Assets!$S174,MAX(0,$F174-SUM($I174:AO174)))),IF($E174=1,$F174-$I174,$H174)*INDEX(Rates!$C$2:$AP$60,MATCH($B174,Rates!$A$2:$A$60,0),34)))</f>
      </c>
      <c r="AQ174" s="2">
        <f>IF($B174="",0,IF($D174=1,IF(35&lt;=$C174,MIN(IF($E174=1,$F174-$I174,$H174)*INDEX(Rates!$C$2:$AP$60,MATCH($B174,Rates!$A$2:$A$60,0),35),Limits!$B$9*Assets!$S174),MIN(Limits!$B$9*Assets!$S174,MAX(0,$F174-SUM($I174:AP174)))),IF($E174=1,$F174-$I174,$H174)*INDEX(Rates!$C$2:$AP$60,MATCH($B174,Rates!$A$2:$A$60,0),35)))</f>
      </c>
      <c r="AR174" s="2">
        <f>IF($B174="",0,IF($D174=1,IF(36&lt;=$C174,MIN(IF($E174=1,$F174-$I174,$H174)*INDEX(Rates!$C$2:$AP$60,MATCH($B174,Rates!$A$2:$A$60,0),36),Limits!$B$9*Assets!$S174),MIN(Limits!$B$9*Assets!$S174,MAX(0,$F174-SUM($I174:AQ174)))),IF($E174=1,$F174-$I174,$H174)*INDEX(Rates!$C$2:$AP$60,MATCH($B174,Rates!$A$2:$A$60,0),36)))</f>
      </c>
      <c r="AS174" s="2">
        <f>IF($B174="",0,IF($D174=1,IF(37&lt;=$C174,MIN(IF($E174=1,$F174-$I174,$H174)*INDEX(Rates!$C$2:$AP$60,MATCH($B174,Rates!$A$2:$A$60,0),37),Limits!$B$9*Assets!$S174),MIN(Limits!$B$9*Assets!$S174,MAX(0,$F174-SUM($I174:AR174)))),IF($E174=1,$F174-$I174,$H174)*INDEX(Rates!$C$2:$AP$60,MATCH($B174,Rates!$A$2:$A$60,0),37)))</f>
      </c>
      <c r="AT174" s="2">
        <f>IF($B174="",0,IF($D174=1,IF(38&lt;=$C174,MIN(IF($E174=1,$F174-$I174,$H174)*INDEX(Rates!$C$2:$AP$60,MATCH($B174,Rates!$A$2:$A$60,0),38),Limits!$B$9*Assets!$S174),MIN(Limits!$B$9*Assets!$S174,MAX(0,$F174-SUM($I174:AS174)))),IF($E174=1,$F174-$I174,$H174)*INDEX(Rates!$C$2:$AP$60,MATCH($B174,Rates!$A$2:$A$60,0),38)))</f>
      </c>
      <c r="AU174" s="2">
        <f>IF($B174="",0,IF($D174=1,IF(39&lt;=$C174,MIN(IF($E174=1,$F174-$I174,$H174)*INDEX(Rates!$C$2:$AP$60,MATCH($B174,Rates!$A$2:$A$60,0),39),Limits!$B$9*Assets!$S174),MIN(Limits!$B$9*Assets!$S174,MAX(0,$F174-SUM($I174:AT174)))),IF($E174=1,$F174-$I174,$H174)*INDEX(Rates!$C$2:$AP$60,MATCH($B174,Rates!$A$2:$A$60,0),39)))</f>
      </c>
      <c r="AV174" s="2">
        <f>IF($B174="",0,IF($D174=1,IF(40&lt;=$C174,MIN(IF($E174=1,$F174-$I174,$H174)*INDEX(Rates!$C$2:$AP$60,MATCH($B174,Rates!$A$2:$A$60,0),40),Limits!$B$9*Assets!$S174),MIN(Limits!$B$9*Assets!$S174,MAX(0,$F174-SUM($I174:AU174)))),IF($E174=1,$F174-$I174,$H174)*INDEX(Rates!$C$2:$AP$60,MATCH($B174,Rates!$A$2:$A$60,0),40)))</f>
      </c>
    </row>
    <row r="175" spans="1:48" x14ac:dyDescent="0.25">
      <c r="A175">
        <f>IF(Assets!A175="","",Assets!A175)</f>
      </c>
      <c r="B175">
        <f>Assets!AD175</f>
      </c>
      <c r="C175">
        <f>IF(B175="",0,INDEX(Rates!$B$2:$B$60,MATCH(B175,Rates!$A$2:$A$60,0)))</f>
      </c>
      <c r="D175">
        <f>Assets!X175</f>
      </c>
      <c r="E175">
        <f>IF(AND(D175=1,Assets!J175=1,Assets!K175=0),1,0)</f>
      </c>
      <c r="F175">
        <f>Assets!T175</f>
      </c>
      <c r="G175">
        <f>Assets!AF175+Assets!L175</f>
      </c>
      <c r="H175">
        <f>Assets!M175</f>
      </c>
      <c r="I175" s="2">
        <f>IF($B175="",0,IF($D175=1,IF(1&lt;=$C175,MIN($G175+$H175*INDEX(Rates!$C$2:$AP$60,MATCH($B175,Rates!$A$2:$A$60,0),1),Assets!$Z175),MIN($G175+$H175*INDEX(Rates!$C$2:$AP$60,MATCH($B175,Rates!$A$2:$A$60,0),1),Assets!$Z175)),$G175+$H175*INDEX(Rates!$C$2:$AP$60,MATCH($B175,Rates!$A$2:$A$60,0),1)))</f>
      </c>
      <c r="J175" s="2">
        <f>IF($B175="",0,IF($D175=1,IF(2&lt;=$C175,MIN(IF($E175=1,$F175-$I175,$H175)*INDEX(Rates!$C$2:$AP$60,MATCH($B175,Rates!$A$2:$A$60,0),2),Limits!$B$7*Assets!$S175),MIN(Limits!$B$9*Assets!$S175,MAX(0,$F175-SUM($I175:I175)))),IF($E175=1,$F175-$I175,$H175)*INDEX(Rates!$C$2:$AP$60,MATCH($B175,Rates!$A$2:$A$60,0),2)))</f>
      </c>
      <c r="K175" s="2">
        <f>IF($B175="",0,IF($D175=1,IF(3&lt;=$C175,MIN(IF($E175=1,$F175-$I175,$H175)*INDEX(Rates!$C$2:$AP$60,MATCH($B175,Rates!$A$2:$A$60,0),3),Limits!$B$8*Assets!$S175),MIN(Limits!$B$9*Assets!$S175,MAX(0,$F175-SUM($I175:J175)))),IF($E175=1,$F175-$I175,$H175)*INDEX(Rates!$C$2:$AP$60,MATCH($B175,Rates!$A$2:$A$60,0),3)))</f>
      </c>
      <c r="L175" s="2">
        <f>IF($B175="",0,IF($D175=1,IF(4&lt;=$C175,MIN(IF($E175=1,$F175-$I175,$H175)*INDEX(Rates!$C$2:$AP$60,MATCH($B175,Rates!$A$2:$A$60,0),4),Limits!$B$9*Assets!$S175),MIN(Limits!$B$9*Assets!$S175,MAX(0,$F175-SUM($I175:K175)))),IF($E175=1,$F175-$I175,$H175)*INDEX(Rates!$C$2:$AP$60,MATCH($B175,Rates!$A$2:$A$60,0),4)))</f>
      </c>
      <c r="M175" s="2">
        <f>IF($B175="",0,IF($D175=1,IF(5&lt;=$C175,MIN(IF($E175=1,$F175-$I175,$H175)*INDEX(Rates!$C$2:$AP$60,MATCH($B175,Rates!$A$2:$A$60,0),5),Limits!$B$9*Assets!$S175),MIN(Limits!$B$9*Assets!$S175,MAX(0,$F175-SUM($I175:L175)))),IF($E175=1,$F175-$I175,$H175)*INDEX(Rates!$C$2:$AP$60,MATCH($B175,Rates!$A$2:$A$60,0),5)))</f>
      </c>
      <c r="N175" s="2">
        <f>IF($B175="",0,IF($D175=1,IF(6&lt;=$C175,MIN(IF($E175=1,$F175-$I175,$H175)*INDEX(Rates!$C$2:$AP$60,MATCH($B175,Rates!$A$2:$A$60,0),6),Limits!$B$9*Assets!$S175),MIN(Limits!$B$9*Assets!$S175,MAX(0,$F175-SUM($I175:M175)))),IF($E175=1,$F175-$I175,$H175)*INDEX(Rates!$C$2:$AP$60,MATCH($B175,Rates!$A$2:$A$60,0),6)))</f>
      </c>
      <c r="O175" s="2">
        <f>IF($B175="",0,IF($D175=1,IF(7&lt;=$C175,MIN(IF($E175=1,$F175-$I175,$H175)*INDEX(Rates!$C$2:$AP$60,MATCH($B175,Rates!$A$2:$A$60,0),7),Limits!$B$9*Assets!$S175),MIN(Limits!$B$9*Assets!$S175,MAX(0,$F175-SUM($I175:N175)))),IF($E175=1,$F175-$I175,$H175)*INDEX(Rates!$C$2:$AP$60,MATCH($B175,Rates!$A$2:$A$60,0),7)))</f>
      </c>
      <c r="P175" s="2">
        <f>IF($B175="",0,IF($D175=1,IF(8&lt;=$C175,MIN(IF($E175=1,$F175-$I175,$H175)*INDEX(Rates!$C$2:$AP$60,MATCH($B175,Rates!$A$2:$A$60,0),8),Limits!$B$9*Assets!$S175),MIN(Limits!$B$9*Assets!$S175,MAX(0,$F175-SUM($I175:O175)))),IF($E175=1,$F175-$I175,$H175)*INDEX(Rates!$C$2:$AP$60,MATCH($B175,Rates!$A$2:$A$60,0),8)))</f>
      </c>
      <c r="Q175" s="2">
        <f>IF($B175="",0,IF($D175=1,IF(9&lt;=$C175,MIN(IF($E175=1,$F175-$I175,$H175)*INDEX(Rates!$C$2:$AP$60,MATCH($B175,Rates!$A$2:$A$60,0),9),Limits!$B$9*Assets!$S175),MIN(Limits!$B$9*Assets!$S175,MAX(0,$F175-SUM($I175:P175)))),IF($E175=1,$F175-$I175,$H175)*INDEX(Rates!$C$2:$AP$60,MATCH($B175,Rates!$A$2:$A$60,0),9)))</f>
      </c>
      <c r="R175" s="2">
        <f>IF($B175="",0,IF($D175=1,IF(10&lt;=$C175,MIN(IF($E175=1,$F175-$I175,$H175)*INDEX(Rates!$C$2:$AP$60,MATCH($B175,Rates!$A$2:$A$60,0),10),Limits!$B$9*Assets!$S175),MIN(Limits!$B$9*Assets!$S175,MAX(0,$F175-SUM($I175:Q175)))),IF($E175=1,$F175-$I175,$H175)*INDEX(Rates!$C$2:$AP$60,MATCH($B175,Rates!$A$2:$A$60,0),10)))</f>
      </c>
      <c r="S175" s="2">
        <f>IF($B175="",0,IF($D175=1,IF(11&lt;=$C175,MIN(IF($E175=1,$F175-$I175,$H175)*INDEX(Rates!$C$2:$AP$60,MATCH($B175,Rates!$A$2:$A$60,0),11),Limits!$B$9*Assets!$S175),MIN(Limits!$B$9*Assets!$S175,MAX(0,$F175-SUM($I175:R175)))),IF($E175=1,$F175-$I175,$H175)*INDEX(Rates!$C$2:$AP$60,MATCH($B175,Rates!$A$2:$A$60,0),11)))</f>
      </c>
      <c r="T175" s="2">
        <f>IF($B175="",0,IF($D175=1,IF(12&lt;=$C175,MIN(IF($E175=1,$F175-$I175,$H175)*INDEX(Rates!$C$2:$AP$60,MATCH($B175,Rates!$A$2:$A$60,0),12),Limits!$B$9*Assets!$S175),MIN(Limits!$B$9*Assets!$S175,MAX(0,$F175-SUM($I175:S175)))),IF($E175=1,$F175-$I175,$H175)*INDEX(Rates!$C$2:$AP$60,MATCH($B175,Rates!$A$2:$A$60,0),12)))</f>
      </c>
      <c r="U175" s="2">
        <f>IF($B175="",0,IF($D175=1,IF(13&lt;=$C175,MIN(IF($E175=1,$F175-$I175,$H175)*INDEX(Rates!$C$2:$AP$60,MATCH($B175,Rates!$A$2:$A$60,0),13),Limits!$B$9*Assets!$S175),MIN(Limits!$B$9*Assets!$S175,MAX(0,$F175-SUM($I175:T175)))),IF($E175=1,$F175-$I175,$H175)*INDEX(Rates!$C$2:$AP$60,MATCH($B175,Rates!$A$2:$A$60,0),13)))</f>
      </c>
      <c r="V175" s="2">
        <f>IF($B175="",0,IF($D175=1,IF(14&lt;=$C175,MIN(IF($E175=1,$F175-$I175,$H175)*INDEX(Rates!$C$2:$AP$60,MATCH($B175,Rates!$A$2:$A$60,0),14),Limits!$B$9*Assets!$S175),MIN(Limits!$B$9*Assets!$S175,MAX(0,$F175-SUM($I175:U175)))),IF($E175=1,$F175-$I175,$H175)*INDEX(Rates!$C$2:$AP$60,MATCH($B175,Rates!$A$2:$A$60,0),14)))</f>
      </c>
      <c r="W175" s="2">
        <f>IF($B175="",0,IF($D175=1,IF(15&lt;=$C175,MIN(IF($E175=1,$F175-$I175,$H175)*INDEX(Rates!$C$2:$AP$60,MATCH($B175,Rates!$A$2:$A$60,0),15),Limits!$B$9*Assets!$S175),MIN(Limits!$B$9*Assets!$S175,MAX(0,$F175-SUM($I175:V175)))),IF($E175=1,$F175-$I175,$H175)*INDEX(Rates!$C$2:$AP$60,MATCH($B175,Rates!$A$2:$A$60,0),15)))</f>
      </c>
      <c r="X175" s="2">
        <f>IF($B175="",0,IF($D175=1,IF(16&lt;=$C175,MIN(IF($E175=1,$F175-$I175,$H175)*INDEX(Rates!$C$2:$AP$60,MATCH($B175,Rates!$A$2:$A$60,0),16),Limits!$B$9*Assets!$S175),MIN(Limits!$B$9*Assets!$S175,MAX(0,$F175-SUM($I175:W175)))),IF($E175=1,$F175-$I175,$H175)*INDEX(Rates!$C$2:$AP$60,MATCH($B175,Rates!$A$2:$A$60,0),16)))</f>
      </c>
      <c r="Y175" s="2">
        <f>IF($B175="",0,IF($D175=1,IF(17&lt;=$C175,MIN(IF($E175=1,$F175-$I175,$H175)*INDEX(Rates!$C$2:$AP$60,MATCH($B175,Rates!$A$2:$A$60,0),17),Limits!$B$9*Assets!$S175),MIN(Limits!$B$9*Assets!$S175,MAX(0,$F175-SUM($I175:X175)))),IF($E175=1,$F175-$I175,$H175)*INDEX(Rates!$C$2:$AP$60,MATCH($B175,Rates!$A$2:$A$60,0),17)))</f>
      </c>
      <c r="Z175" s="2">
        <f>IF($B175="",0,IF($D175=1,IF(18&lt;=$C175,MIN(IF($E175=1,$F175-$I175,$H175)*INDEX(Rates!$C$2:$AP$60,MATCH($B175,Rates!$A$2:$A$60,0),18),Limits!$B$9*Assets!$S175),MIN(Limits!$B$9*Assets!$S175,MAX(0,$F175-SUM($I175:Y175)))),IF($E175=1,$F175-$I175,$H175)*INDEX(Rates!$C$2:$AP$60,MATCH($B175,Rates!$A$2:$A$60,0),18)))</f>
      </c>
      <c r="AA175" s="2">
        <f>IF($B175="",0,IF($D175=1,IF(19&lt;=$C175,MIN(IF($E175=1,$F175-$I175,$H175)*INDEX(Rates!$C$2:$AP$60,MATCH($B175,Rates!$A$2:$A$60,0),19),Limits!$B$9*Assets!$S175),MIN(Limits!$B$9*Assets!$S175,MAX(0,$F175-SUM($I175:Z175)))),IF($E175=1,$F175-$I175,$H175)*INDEX(Rates!$C$2:$AP$60,MATCH($B175,Rates!$A$2:$A$60,0),19)))</f>
      </c>
      <c r="AB175" s="2">
        <f>IF($B175="",0,IF($D175=1,IF(20&lt;=$C175,MIN(IF($E175=1,$F175-$I175,$H175)*INDEX(Rates!$C$2:$AP$60,MATCH($B175,Rates!$A$2:$A$60,0),20),Limits!$B$9*Assets!$S175),MIN(Limits!$B$9*Assets!$S175,MAX(0,$F175-SUM($I175:AA175)))),IF($E175=1,$F175-$I175,$H175)*INDEX(Rates!$C$2:$AP$60,MATCH($B175,Rates!$A$2:$A$60,0),20)))</f>
      </c>
      <c r="AC175" s="2">
        <f>IF($B175="",0,IF($D175=1,IF(21&lt;=$C175,MIN(IF($E175=1,$F175-$I175,$H175)*INDEX(Rates!$C$2:$AP$60,MATCH($B175,Rates!$A$2:$A$60,0),21),Limits!$B$9*Assets!$S175),MIN(Limits!$B$9*Assets!$S175,MAX(0,$F175-SUM($I175:AB175)))),IF($E175=1,$F175-$I175,$H175)*INDEX(Rates!$C$2:$AP$60,MATCH($B175,Rates!$A$2:$A$60,0),21)))</f>
      </c>
      <c r="AD175" s="2">
        <f>IF($B175="",0,IF($D175=1,IF(22&lt;=$C175,MIN(IF($E175=1,$F175-$I175,$H175)*INDEX(Rates!$C$2:$AP$60,MATCH($B175,Rates!$A$2:$A$60,0),22),Limits!$B$9*Assets!$S175),MIN(Limits!$B$9*Assets!$S175,MAX(0,$F175-SUM($I175:AC175)))),IF($E175=1,$F175-$I175,$H175)*INDEX(Rates!$C$2:$AP$60,MATCH($B175,Rates!$A$2:$A$60,0),22)))</f>
      </c>
      <c r="AE175" s="2">
        <f>IF($B175="",0,IF($D175=1,IF(23&lt;=$C175,MIN(IF($E175=1,$F175-$I175,$H175)*INDEX(Rates!$C$2:$AP$60,MATCH($B175,Rates!$A$2:$A$60,0),23),Limits!$B$9*Assets!$S175),MIN(Limits!$B$9*Assets!$S175,MAX(0,$F175-SUM($I175:AD175)))),IF($E175=1,$F175-$I175,$H175)*INDEX(Rates!$C$2:$AP$60,MATCH($B175,Rates!$A$2:$A$60,0),23)))</f>
      </c>
      <c r="AF175" s="2">
        <f>IF($B175="",0,IF($D175=1,IF(24&lt;=$C175,MIN(IF($E175=1,$F175-$I175,$H175)*INDEX(Rates!$C$2:$AP$60,MATCH($B175,Rates!$A$2:$A$60,0),24),Limits!$B$9*Assets!$S175),MIN(Limits!$B$9*Assets!$S175,MAX(0,$F175-SUM($I175:AE175)))),IF($E175=1,$F175-$I175,$H175)*INDEX(Rates!$C$2:$AP$60,MATCH($B175,Rates!$A$2:$A$60,0),24)))</f>
      </c>
      <c r="AG175" s="2">
        <f>IF($B175="",0,IF($D175=1,IF(25&lt;=$C175,MIN(IF($E175=1,$F175-$I175,$H175)*INDEX(Rates!$C$2:$AP$60,MATCH($B175,Rates!$A$2:$A$60,0),25),Limits!$B$9*Assets!$S175),MIN(Limits!$B$9*Assets!$S175,MAX(0,$F175-SUM($I175:AF175)))),IF($E175=1,$F175-$I175,$H175)*INDEX(Rates!$C$2:$AP$60,MATCH($B175,Rates!$A$2:$A$60,0),25)))</f>
      </c>
      <c r="AH175" s="2">
        <f>IF($B175="",0,IF($D175=1,IF(26&lt;=$C175,MIN(IF($E175=1,$F175-$I175,$H175)*INDEX(Rates!$C$2:$AP$60,MATCH($B175,Rates!$A$2:$A$60,0),26),Limits!$B$9*Assets!$S175),MIN(Limits!$B$9*Assets!$S175,MAX(0,$F175-SUM($I175:AG175)))),IF($E175=1,$F175-$I175,$H175)*INDEX(Rates!$C$2:$AP$60,MATCH($B175,Rates!$A$2:$A$60,0),26)))</f>
      </c>
      <c r="AI175" s="2">
        <f>IF($B175="",0,IF($D175=1,IF(27&lt;=$C175,MIN(IF($E175=1,$F175-$I175,$H175)*INDEX(Rates!$C$2:$AP$60,MATCH($B175,Rates!$A$2:$A$60,0),27),Limits!$B$9*Assets!$S175),MIN(Limits!$B$9*Assets!$S175,MAX(0,$F175-SUM($I175:AH175)))),IF($E175=1,$F175-$I175,$H175)*INDEX(Rates!$C$2:$AP$60,MATCH($B175,Rates!$A$2:$A$60,0),27)))</f>
      </c>
      <c r="AJ175" s="2">
        <f>IF($B175="",0,IF($D175=1,IF(28&lt;=$C175,MIN(IF($E175=1,$F175-$I175,$H175)*INDEX(Rates!$C$2:$AP$60,MATCH($B175,Rates!$A$2:$A$60,0),28),Limits!$B$9*Assets!$S175),MIN(Limits!$B$9*Assets!$S175,MAX(0,$F175-SUM($I175:AI175)))),IF($E175=1,$F175-$I175,$H175)*INDEX(Rates!$C$2:$AP$60,MATCH($B175,Rates!$A$2:$A$60,0),28)))</f>
      </c>
      <c r="AK175" s="2">
        <f>IF($B175="",0,IF($D175=1,IF(29&lt;=$C175,MIN(IF($E175=1,$F175-$I175,$H175)*INDEX(Rates!$C$2:$AP$60,MATCH($B175,Rates!$A$2:$A$60,0),29),Limits!$B$9*Assets!$S175),MIN(Limits!$B$9*Assets!$S175,MAX(0,$F175-SUM($I175:AJ175)))),IF($E175=1,$F175-$I175,$H175)*INDEX(Rates!$C$2:$AP$60,MATCH($B175,Rates!$A$2:$A$60,0),29)))</f>
      </c>
      <c r="AL175" s="2">
        <f>IF($B175="",0,IF($D175=1,IF(30&lt;=$C175,MIN(IF($E175=1,$F175-$I175,$H175)*INDEX(Rates!$C$2:$AP$60,MATCH($B175,Rates!$A$2:$A$60,0),30),Limits!$B$9*Assets!$S175),MIN(Limits!$B$9*Assets!$S175,MAX(0,$F175-SUM($I175:AK175)))),IF($E175=1,$F175-$I175,$H175)*INDEX(Rates!$C$2:$AP$60,MATCH($B175,Rates!$A$2:$A$60,0),30)))</f>
      </c>
      <c r="AM175" s="2">
        <f>IF($B175="",0,IF($D175=1,IF(31&lt;=$C175,MIN(IF($E175=1,$F175-$I175,$H175)*INDEX(Rates!$C$2:$AP$60,MATCH($B175,Rates!$A$2:$A$60,0),31),Limits!$B$9*Assets!$S175),MIN(Limits!$B$9*Assets!$S175,MAX(0,$F175-SUM($I175:AL175)))),IF($E175=1,$F175-$I175,$H175)*INDEX(Rates!$C$2:$AP$60,MATCH($B175,Rates!$A$2:$A$60,0),31)))</f>
      </c>
      <c r="AN175" s="2">
        <f>IF($B175="",0,IF($D175=1,IF(32&lt;=$C175,MIN(IF($E175=1,$F175-$I175,$H175)*INDEX(Rates!$C$2:$AP$60,MATCH($B175,Rates!$A$2:$A$60,0),32),Limits!$B$9*Assets!$S175),MIN(Limits!$B$9*Assets!$S175,MAX(0,$F175-SUM($I175:AM175)))),IF($E175=1,$F175-$I175,$H175)*INDEX(Rates!$C$2:$AP$60,MATCH($B175,Rates!$A$2:$A$60,0),32)))</f>
      </c>
      <c r="AO175" s="2">
        <f>IF($B175="",0,IF($D175=1,IF(33&lt;=$C175,MIN(IF($E175=1,$F175-$I175,$H175)*INDEX(Rates!$C$2:$AP$60,MATCH($B175,Rates!$A$2:$A$60,0),33),Limits!$B$9*Assets!$S175),MIN(Limits!$B$9*Assets!$S175,MAX(0,$F175-SUM($I175:AN175)))),IF($E175=1,$F175-$I175,$H175)*INDEX(Rates!$C$2:$AP$60,MATCH($B175,Rates!$A$2:$A$60,0),33)))</f>
      </c>
      <c r="AP175" s="2">
        <f>IF($B175="",0,IF($D175=1,IF(34&lt;=$C175,MIN(IF($E175=1,$F175-$I175,$H175)*INDEX(Rates!$C$2:$AP$60,MATCH($B175,Rates!$A$2:$A$60,0),34),Limits!$B$9*Assets!$S175),MIN(Limits!$B$9*Assets!$S175,MAX(0,$F175-SUM($I175:AO175)))),IF($E175=1,$F175-$I175,$H175)*INDEX(Rates!$C$2:$AP$60,MATCH($B175,Rates!$A$2:$A$60,0),34)))</f>
      </c>
      <c r="AQ175" s="2">
        <f>IF($B175="",0,IF($D175=1,IF(35&lt;=$C175,MIN(IF($E175=1,$F175-$I175,$H175)*INDEX(Rates!$C$2:$AP$60,MATCH($B175,Rates!$A$2:$A$60,0),35),Limits!$B$9*Assets!$S175),MIN(Limits!$B$9*Assets!$S175,MAX(0,$F175-SUM($I175:AP175)))),IF($E175=1,$F175-$I175,$H175)*INDEX(Rates!$C$2:$AP$60,MATCH($B175,Rates!$A$2:$A$60,0),35)))</f>
      </c>
      <c r="AR175" s="2">
        <f>IF($B175="",0,IF($D175=1,IF(36&lt;=$C175,MIN(IF($E175=1,$F175-$I175,$H175)*INDEX(Rates!$C$2:$AP$60,MATCH($B175,Rates!$A$2:$A$60,0),36),Limits!$B$9*Assets!$S175),MIN(Limits!$B$9*Assets!$S175,MAX(0,$F175-SUM($I175:AQ175)))),IF($E175=1,$F175-$I175,$H175)*INDEX(Rates!$C$2:$AP$60,MATCH($B175,Rates!$A$2:$A$60,0),36)))</f>
      </c>
      <c r="AS175" s="2">
        <f>IF($B175="",0,IF($D175=1,IF(37&lt;=$C175,MIN(IF($E175=1,$F175-$I175,$H175)*INDEX(Rates!$C$2:$AP$60,MATCH($B175,Rates!$A$2:$A$60,0),37),Limits!$B$9*Assets!$S175),MIN(Limits!$B$9*Assets!$S175,MAX(0,$F175-SUM($I175:AR175)))),IF($E175=1,$F175-$I175,$H175)*INDEX(Rates!$C$2:$AP$60,MATCH($B175,Rates!$A$2:$A$60,0),37)))</f>
      </c>
      <c r="AT175" s="2">
        <f>IF($B175="",0,IF($D175=1,IF(38&lt;=$C175,MIN(IF($E175=1,$F175-$I175,$H175)*INDEX(Rates!$C$2:$AP$60,MATCH($B175,Rates!$A$2:$A$60,0),38),Limits!$B$9*Assets!$S175),MIN(Limits!$B$9*Assets!$S175,MAX(0,$F175-SUM($I175:AS175)))),IF($E175=1,$F175-$I175,$H175)*INDEX(Rates!$C$2:$AP$60,MATCH($B175,Rates!$A$2:$A$60,0),38)))</f>
      </c>
      <c r="AU175" s="2">
        <f>IF($B175="",0,IF($D175=1,IF(39&lt;=$C175,MIN(IF($E175=1,$F175-$I175,$H175)*INDEX(Rates!$C$2:$AP$60,MATCH($B175,Rates!$A$2:$A$60,0),39),Limits!$B$9*Assets!$S175),MIN(Limits!$B$9*Assets!$S175,MAX(0,$F175-SUM($I175:AT175)))),IF($E175=1,$F175-$I175,$H175)*INDEX(Rates!$C$2:$AP$60,MATCH($B175,Rates!$A$2:$A$60,0),39)))</f>
      </c>
      <c r="AV175" s="2">
        <f>IF($B175="",0,IF($D175=1,IF(40&lt;=$C175,MIN(IF($E175=1,$F175-$I175,$H175)*INDEX(Rates!$C$2:$AP$60,MATCH($B175,Rates!$A$2:$A$60,0),40),Limits!$B$9*Assets!$S175),MIN(Limits!$B$9*Assets!$S175,MAX(0,$F175-SUM($I175:AU175)))),IF($E175=1,$F175-$I175,$H175)*INDEX(Rates!$C$2:$AP$60,MATCH($B175,Rates!$A$2:$A$60,0),40)))</f>
      </c>
    </row>
    <row r="176" spans="1:48" x14ac:dyDescent="0.25">
      <c r="A176">
        <f>IF(Assets!A176="","",Assets!A176)</f>
      </c>
      <c r="B176">
        <f>Assets!AD176</f>
      </c>
      <c r="C176">
        <f>IF(B176="",0,INDEX(Rates!$B$2:$B$60,MATCH(B176,Rates!$A$2:$A$60,0)))</f>
      </c>
      <c r="D176">
        <f>Assets!X176</f>
      </c>
      <c r="E176">
        <f>IF(AND(D176=1,Assets!J176=1,Assets!K176=0),1,0)</f>
      </c>
      <c r="F176">
        <f>Assets!T176</f>
      </c>
      <c r="G176">
        <f>Assets!AF176+Assets!L176</f>
      </c>
      <c r="H176">
        <f>Assets!M176</f>
      </c>
      <c r="I176" s="2">
        <f>IF($B176="",0,IF($D176=1,IF(1&lt;=$C176,MIN($G176+$H176*INDEX(Rates!$C$2:$AP$60,MATCH($B176,Rates!$A$2:$A$60,0),1),Assets!$Z176),MIN($G176+$H176*INDEX(Rates!$C$2:$AP$60,MATCH($B176,Rates!$A$2:$A$60,0),1),Assets!$Z176)),$G176+$H176*INDEX(Rates!$C$2:$AP$60,MATCH($B176,Rates!$A$2:$A$60,0),1)))</f>
      </c>
      <c r="J176" s="2">
        <f>IF($B176="",0,IF($D176=1,IF(2&lt;=$C176,MIN(IF($E176=1,$F176-$I176,$H176)*INDEX(Rates!$C$2:$AP$60,MATCH($B176,Rates!$A$2:$A$60,0),2),Limits!$B$7*Assets!$S176),MIN(Limits!$B$9*Assets!$S176,MAX(0,$F176-SUM($I176:I176)))),IF($E176=1,$F176-$I176,$H176)*INDEX(Rates!$C$2:$AP$60,MATCH($B176,Rates!$A$2:$A$60,0),2)))</f>
      </c>
      <c r="K176" s="2">
        <f>IF($B176="",0,IF($D176=1,IF(3&lt;=$C176,MIN(IF($E176=1,$F176-$I176,$H176)*INDEX(Rates!$C$2:$AP$60,MATCH($B176,Rates!$A$2:$A$60,0),3),Limits!$B$8*Assets!$S176),MIN(Limits!$B$9*Assets!$S176,MAX(0,$F176-SUM($I176:J176)))),IF($E176=1,$F176-$I176,$H176)*INDEX(Rates!$C$2:$AP$60,MATCH($B176,Rates!$A$2:$A$60,0),3)))</f>
      </c>
      <c r="L176" s="2">
        <f>IF($B176="",0,IF($D176=1,IF(4&lt;=$C176,MIN(IF($E176=1,$F176-$I176,$H176)*INDEX(Rates!$C$2:$AP$60,MATCH($B176,Rates!$A$2:$A$60,0),4),Limits!$B$9*Assets!$S176),MIN(Limits!$B$9*Assets!$S176,MAX(0,$F176-SUM($I176:K176)))),IF($E176=1,$F176-$I176,$H176)*INDEX(Rates!$C$2:$AP$60,MATCH($B176,Rates!$A$2:$A$60,0),4)))</f>
      </c>
      <c r="M176" s="2">
        <f>IF($B176="",0,IF($D176=1,IF(5&lt;=$C176,MIN(IF($E176=1,$F176-$I176,$H176)*INDEX(Rates!$C$2:$AP$60,MATCH($B176,Rates!$A$2:$A$60,0),5),Limits!$B$9*Assets!$S176),MIN(Limits!$B$9*Assets!$S176,MAX(0,$F176-SUM($I176:L176)))),IF($E176=1,$F176-$I176,$H176)*INDEX(Rates!$C$2:$AP$60,MATCH($B176,Rates!$A$2:$A$60,0),5)))</f>
      </c>
      <c r="N176" s="2">
        <f>IF($B176="",0,IF($D176=1,IF(6&lt;=$C176,MIN(IF($E176=1,$F176-$I176,$H176)*INDEX(Rates!$C$2:$AP$60,MATCH($B176,Rates!$A$2:$A$60,0),6),Limits!$B$9*Assets!$S176),MIN(Limits!$B$9*Assets!$S176,MAX(0,$F176-SUM($I176:M176)))),IF($E176=1,$F176-$I176,$H176)*INDEX(Rates!$C$2:$AP$60,MATCH($B176,Rates!$A$2:$A$60,0),6)))</f>
      </c>
      <c r="O176" s="2">
        <f>IF($B176="",0,IF($D176=1,IF(7&lt;=$C176,MIN(IF($E176=1,$F176-$I176,$H176)*INDEX(Rates!$C$2:$AP$60,MATCH($B176,Rates!$A$2:$A$60,0),7),Limits!$B$9*Assets!$S176),MIN(Limits!$B$9*Assets!$S176,MAX(0,$F176-SUM($I176:N176)))),IF($E176=1,$F176-$I176,$H176)*INDEX(Rates!$C$2:$AP$60,MATCH($B176,Rates!$A$2:$A$60,0),7)))</f>
      </c>
      <c r="P176" s="2">
        <f>IF($B176="",0,IF($D176=1,IF(8&lt;=$C176,MIN(IF($E176=1,$F176-$I176,$H176)*INDEX(Rates!$C$2:$AP$60,MATCH($B176,Rates!$A$2:$A$60,0),8),Limits!$B$9*Assets!$S176),MIN(Limits!$B$9*Assets!$S176,MAX(0,$F176-SUM($I176:O176)))),IF($E176=1,$F176-$I176,$H176)*INDEX(Rates!$C$2:$AP$60,MATCH($B176,Rates!$A$2:$A$60,0),8)))</f>
      </c>
      <c r="Q176" s="2">
        <f>IF($B176="",0,IF($D176=1,IF(9&lt;=$C176,MIN(IF($E176=1,$F176-$I176,$H176)*INDEX(Rates!$C$2:$AP$60,MATCH($B176,Rates!$A$2:$A$60,0),9),Limits!$B$9*Assets!$S176),MIN(Limits!$B$9*Assets!$S176,MAX(0,$F176-SUM($I176:P176)))),IF($E176=1,$F176-$I176,$H176)*INDEX(Rates!$C$2:$AP$60,MATCH($B176,Rates!$A$2:$A$60,0),9)))</f>
      </c>
      <c r="R176" s="2">
        <f>IF($B176="",0,IF($D176=1,IF(10&lt;=$C176,MIN(IF($E176=1,$F176-$I176,$H176)*INDEX(Rates!$C$2:$AP$60,MATCH($B176,Rates!$A$2:$A$60,0),10),Limits!$B$9*Assets!$S176),MIN(Limits!$B$9*Assets!$S176,MAX(0,$F176-SUM($I176:Q176)))),IF($E176=1,$F176-$I176,$H176)*INDEX(Rates!$C$2:$AP$60,MATCH($B176,Rates!$A$2:$A$60,0),10)))</f>
      </c>
      <c r="S176" s="2">
        <f>IF($B176="",0,IF($D176=1,IF(11&lt;=$C176,MIN(IF($E176=1,$F176-$I176,$H176)*INDEX(Rates!$C$2:$AP$60,MATCH($B176,Rates!$A$2:$A$60,0),11),Limits!$B$9*Assets!$S176),MIN(Limits!$B$9*Assets!$S176,MAX(0,$F176-SUM($I176:R176)))),IF($E176=1,$F176-$I176,$H176)*INDEX(Rates!$C$2:$AP$60,MATCH($B176,Rates!$A$2:$A$60,0),11)))</f>
      </c>
      <c r="T176" s="2">
        <f>IF($B176="",0,IF($D176=1,IF(12&lt;=$C176,MIN(IF($E176=1,$F176-$I176,$H176)*INDEX(Rates!$C$2:$AP$60,MATCH($B176,Rates!$A$2:$A$60,0),12),Limits!$B$9*Assets!$S176),MIN(Limits!$B$9*Assets!$S176,MAX(0,$F176-SUM($I176:S176)))),IF($E176=1,$F176-$I176,$H176)*INDEX(Rates!$C$2:$AP$60,MATCH($B176,Rates!$A$2:$A$60,0),12)))</f>
      </c>
      <c r="U176" s="2">
        <f>IF($B176="",0,IF($D176=1,IF(13&lt;=$C176,MIN(IF($E176=1,$F176-$I176,$H176)*INDEX(Rates!$C$2:$AP$60,MATCH($B176,Rates!$A$2:$A$60,0),13),Limits!$B$9*Assets!$S176),MIN(Limits!$B$9*Assets!$S176,MAX(0,$F176-SUM($I176:T176)))),IF($E176=1,$F176-$I176,$H176)*INDEX(Rates!$C$2:$AP$60,MATCH($B176,Rates!$A$2:$A$60,0),13)))</f>
      </c>
      <c r="V176" s="2">
        <f>IF($B176="",0,IF($D176=1,IF(14&lt;=$C176,MIN(IF($E176=1,$F176-$I176,$H176)*INDEX(Rates!$C$2:$AP$60,MATCH($B176,Rates!$A$2:$A$60,0),14),Limits!$B$9*Assets!$S176),MIN(Limits!$B$9*Assets!$S176,MAX(0,$F176-SUM($I176:U176)))),IF($E176=1,$F176-$I176,$H176)*INDEX(Rates!$C$2:$AP$60,MATCH($B176,Rates!$A$2:$A$60,0),14)))</f>
      </c>
      <c r="W176" s="2">
        <f>IF($B176="",0,IF($D176=1,IF(15&lt;=$C176,MIN(IF($E176=1,$F176-$I176,$H176)*INDEX(Rates!$C$2:$AP$60,MATCH($B176,Rates!$A$2:$A$60,0),15),Limits!$B$9*Assets!$S176),MIN(Limits!$B$9*Assets!$S176,MAX(0,$F176-SUM($I176:V176)))),IF($E176=1,$F176-$I176,$H176)*INDEX(Rates!$C$2:$AP$60,MATCH($B176,Rates!$A$2:$A$60,0),15)))</f>
      </c>
      <c r="X176" s="2">
        <f>IF($B176="",0,IF($D176=1,IF(16&lt;=$C176,MIN(IF($E176=1,$F176-$I176,$H176)*INDEX(Rates!$C$2:$AP$60,MATCH($B176,Rates!$A$2:$A$60,0),16),Limits!$B$9*Assets!$S176),MIN(Limits!$B$9*Assets!$S176,MAX(0,$F176-SUM($I176:W176)))),IF($E176=1,$F176-$I176,$H176)*INDEX(Rates!$C$2:$AP$60,MATCH($B176,Rates!$A$2:$A$60,0),16)))</f>
      </c>
      <c r="Y176" s="2">
        <f>IF($B176="",0,IF($D176=1,IF(17&lt;=$C176,MIN(IF($E176=1,$F176-$I176,$H176)*INDEX(Rates!$C$2:$AP$60,MATCH($B176,Rates!$A$2:$A$60,0),17),Limits!$B$9*Assets!$S176),MIN(Limits!$B$9*Assets!$S176,MAX(0,$F176-SUM($I176:X176)))),IF($E176=1,$F176-$I176,$H176)*INDEX(Rates!$C$2:$AP$60,MATCH($B176,Rates!$A$2:$A$60,0),17)))</f>
      </c>
      <c r="Z176" s="2">
        <f>IF($B176="",0,IF($D176=1,IF(18&lt;=$C176,MIN(IF($E176=1,$F176-$I176,$H176)*INDEX(Rates!$C$2:$AP$60,MATCH($B176,Rates!$A$2:$A$60,0),18),Limits!$B$9*Assets!$S176),MIN(Limits!$B$9*Assets!$S176,MAX(0,$F176-SUM($I176:Y176)))),IF($E176=1,$F176-$I176,$H176)*INDEX(Rates!$C$2:$AP$60,MATCH($B176,Rates!$A$2:$A$60,0),18)))</f>
      </c>
      <c r="AA176" s="2">
        <f>IF($B176="",0,IF($D176=1,IF(19&lt;=$C176,MIN(IF($E176=1,$F176-$I176,$H176)*INDEX(Rates!$C$2:$AP$60,MATCH($B176,Rates!$A$2:$A$60,0),19),Limits!$B$9*Assets!$S176),MIN(Limits!$B$9*Assets!$S176,MAX(0,$F176-SUM($I176:Z176)))),IF($E176=1,$F176-$I176,$H176)*INDEX(Rates!$C$2:$AP$60,MATCH($B176,Rates!$A$2:$A$60,0),19)))</f>
      </c>
      <c r="AB176" s="2">
        <f>IF($B176="",0,IF($D176=1,IF(20&lt;=$C176,MIN(IF($E176=1,$F176-$I176,$H176)*INDEX(Rates!$C$2:$AP$60,MATCH($B176,Rates!$A$2:$A$60,0),20),Limits!$B$9*Assets!$S176),MIN(Limits!$B$9*Assets!$S176,MAX(0,$F176-SUM($I176:AA176)))),IF($E176=1,$F176-$I176,$H176)*INDEX(Rates!$C$2:$AP$60,MATCH($B176,Rates!$A$2:$A$60,0),20)))</f>
      </c>
      <c r="AC176" s="2">
        <f>IF($B176="",0,IF($D176=1,IF(21&lt;=$C176,MIN(IF($E176=1,$F176-$I176,$H176)*INDEX(Rates!$C$2:$AP$60,MATCH($B176,Rates!$A$2:$A$60,0),21),Limits!$B$9*Assets!$S176),MIN(Limits!$B$9*Assets!$S176,MAX(0,$F176-SUM($I176:AB176)))),IF($E176=1,$F176-$I176,$H176)*INDEX(Rates!$C$2:$AP$60,MATCH($B176,Rates!$A$2:$A$60,0),21)))</f>
      </c>
      <c r="AD176" s="2">
        <f>IF($B176="",0,IF($D176=1,IF(22&lt;=$C176,MIN(IF($E176=1,$F176-$I176,$H176)*INDEX(Rates!$C$2:$AP$60,MATCH($B176,Rates!$A$2:$A$60,0),22),Limits!$B$9*Assets!$S176),MIN(Limits!$B$9*Assets!$S176,MAX(0,$F176-SUM($I176:AC176)))),IF($E176=1,$F176-$I176,$H176)*INDEX(Rates!$C$2:$AP$60,MATCH($B176,Rates!$A$2:$A$60,0),22)))</f>
      </c>
      <c r="AE176" s="2">
        <f>IF($B176="",0,IF($D176=1,IF(23&lt;=$C176,MIN(IF($E176=1,$F176-$I176,$H176)*INDEX(Rates!$C$2:$AP$60,MATCH($B176,Rates!$A$2:$A$60,0),23),Limits!$B$9*Assets!$S176),MIN(Limits!$B$9*Assets!$S176,MAX(0,$F176-SUM($I176:AD176)))),IF($E176=1,$F176-$I176,$H176)*INDEX(Rates!$C$2:$AP$60,MATCH($B176,Rates!$A$2:$A$60,0),23)))</f>
      </c>
      <c r="AF176" s="2">
        <f>IF($B176="",0,IF($D176=1,IF(24&lt;=$C176,MIN(IF($E176=1,$F176-$I176,$H176)*INDEX(Rates!$C$2:$AP$60,MATCH($B176,Rates!$A$2:$A$60,0),24),Limits!$B$9*Assets!$S176),MIN(Limits!$B$9*Assets!$S176,MAX(0,$F176-SUM($I176:AE176)))),IF($E176=1,$F176-$I176,$H176)*INDEX(Rates!$C$2:$AP$60,MATCH($B176,Rates!$A$2:$A$60,0),24)))</f>
      </c>
      <c r="AG176" s="2">
        <f>IF($B176="",0,IF($D176=1,IF(25&lt;=$C176,MIN(IF($E176=1,$F176-$I176,$H176)*INDEX(Rates!$C$2:$AP$60,MATCH($B176,Rates!$A$2:$A$60,0),25),Limits!$B$9*Assets!$S176),MIN(Limits!$B$9*Assets!$S176,MAX(0,$F176-SUM($I176:AF176)))),IF($E176=1,$F176-$I176,$H176)*INDEX(Rates!$C$2:$AP$60,MATCH($B176,Rates!$A$2:$A$60,0),25)))</f>
      </c>
      <c r="AH176" s="2">
        <f>IF($B176="",0,IF($D176=1,IF(26&lt;=$C176,MIN(IF($E176=1,$F176-$I176,$H176)*INDEX(Rates!$C$2:$AP$60,MATCH($B176,Rates!$A$2:$A$60,0),26),Limits!$B$9*Assets!$S176),MIN(Limits!$B$9*Assets!$S176,MAX(0,$F176-SUM($I176:AG176)))),IF($E176=1,$F176-$I176,$H176)*INDEX(Rates!$C$2:$AP$60,MATCH($B176,Rates!$A$2:$A$60,0),26)))</f>
      </c>
      <c r="AI176" s="2">
        <f>IF($B176="",0,IF($D176=1,IF(27&lt;=$C176,MIN(IF($E176=1,$F176-$I176,$H176)*INDEX(Rates!$C$2:$AP$60,MATCH($B176,Rates!$A$2:$A$60,0),27),Limits!$B$9*Assets!$S176),MIN(Limits!$B$9*Assets!$S176,MAX(0,$F176-SUM($I176:AH176)))),IF($E176=1,$F176-$I176,$H176)*INDEX(Rates!$C$2:$AP$60,MATCH($B176,Rates!$A$2:$A$60,0),27)))</f>
      </c>
      <c r="AJ176" s="2">
        <f>IF($B176="",0,IF($D176=1,IF(28&lt;=$C176,MIN(IF($E176=1,$F176-$I176,$H176)*INDEX(Rates!$C$2:$AP$60,MATCH($B176,Rates!$A$2:$A$60,0),28),Limits!$B$9*Assets!$S176),MIN(Limits!$B$9*Assets!$S176,MAX(0,$F176-SUM($I176:AI176)))),IF($E176=1,$F176-$I176,$H176)*INDEX(Rates!$C$2:$AP$60,MATCH($B176,Rates!$A$2:$A$60,0),28)))</f>
      </c>
      <c r="AK176" s="2">
        <f>IF($B176="",0,IF($D176=1,IF(29&lt;=$C176,MIN(IF($E176=1,$F176-$I176,$H176)*INDEX(Rates!$C$2:$AP$60,MATCH($B176,Rates!$A$2:$A$60,0),29),Limits!$B$9*Assets!$S176),MIN(Limits!$B$9*Assets!$S176,MAX(0,$F176-SUM($I176:AJ176)))),IF($E176=1,$F176-$I176,$H176)*INDEX(Rates!$C$2:$AP$60,MATCH($B176,Rates!$A$2:$A$60,0),29)))</f>
      </c>
      <c r="AL176" s="2">
        <f>IF($B176="",0,IF($D176=1,IF(30&lt;=$C176,MIN(IF($E176=1,$F176-$I176,$H176)*INDEX(Rates!$C$2:$AP$60,MATCH($B176,Rates!$A$2:$A$60,0),30),Limits!$B$9*Assets!$S176),MIN(Limits!$B$9*Assets!$S176,MAX(0,$F176-SUM($I176:AK176)))),IF($E176=1,$F176-$I176,$H176)*INDEX(Rates!$C$2:$AP$60,MATCH($B176,Rates!$A$2:$A$60,0),30)))</f>
      </c>
      <c r="AM176" s="2">
        <f>IF($B176="",0,IF($D176=1,IF(31&lt;=$C176,MIN(IF($E176=1,$F176-$I176,$H176)*INDEX(Rates!$C$2:$AP$60,MATCH($B176,Rates!$A$2:$A$60,0),31),Limits!$B$9*Assets!$S176),MIN(Limits!$B$9*Assets!$S176,MAX(0,$F176-SUM($I176:AL176)))),IF($E176=1,$F176-$I176,$H176)*INDEX(Rates!$C$2:$AP$60,MATCH($B176,Rates!$A$2:$A$60,0),31)))</f>
      </c>
      <c r="AN176" s="2">
        <f>IF($B176="",0,IF($D176=1,IF(32&lt;=$C176,MIN(IF($E176=1,$F176-$I176,$H176)*INDEX(Rates!$C$2:$AP$60,MATCH($B176,Rates!$A$2:$A$60,0),32),Limits!$B$9*Assets!$S176),MIN(Limits!$B$9*Assets!$S176,MAX(0,$F176-SUM($I176:AM176)))),IF($E176=1,$F176-$I176,$H176)*INDEX(Rates!$C$2:$AP$60,MATCH($B176,Rates!$A$2:$A$60,0),32)))</f>
      </c>
      <c r="AO176" s="2">
        <f>IF($B176="",0,IF($D176=1,IF(33&lt;=$C176,MIN(IF($E176=1,$F176-$I176,$H176)*INDEX(Rates!$C$2:$AP$60,MATCH($B176,Rates!$A$2:$A$60,0),33),Limits!$B$9*Assets!$S176),MIN(Limits!$B$9*Assets!$S176,MAX(0,$F176-SUM($I176:AN176)))),IF($E176=1,$F176-$I176,$H176)*INDEX(Rates!$C$2:$AP$60,MATCH($B176,Rates!$A$2:$A$60,0),33)))</f>
      </c>
      <c r="AP176" s="2">
        <f>IF($B176="",0,IF($D176=1,IF(34&lt;=$C176,MIN(IF($E176=1,$F176-$I176,$H176)*INDEX(Rates!$C$2:$AP$60,MATCH($B176,Rates!$A$2:$A$60,0),34),Limits!$B$9*Assets!$S176),MIN(Limits!$B$9*Assets!$S176,MAX(0,$F176-SUM($I176:AO176)))),IF($E176=1,$F176-$I176,$H176)*INDEX(Rates!$C$2:$AP$60,MATCH($B176,Rates!$A$2:$A$60,0),34)))</f>
      </c>
      <c r="AQ176" s="2">
        <f>IF($B176="",0,IF($D176=1,IF(35&lt;=$C176,MIN(IF($E176=1,$F176-$I176,$H176)*INDEX(Rates!$C$2:$AP$60,MATCH($B176,Rates!$A$2:$A$60,0),35),Limits!$B$9*Assets!$S176),MIN(Limits!$B$9*Assets!$S176,MAX(0,$F176-SUM($I176:AP176)))),IF($E176=1,$F176-$I176,$H176)*INDEX(Rates!$C$2:$AP$60,MATCH($B176,Rates!$A$2:$A$60,0),35)))</f>
      </c>
      <c r="AR176" s="2">
        <f>IF($B176="",0,IF($D176=1,IF(36&lt;=$C176,MIN(IF($E176=1,$F176-$I176,$H176)*INDEX(Rates!$C$2:$AP$60,MATCH($B176,Rates!$A$2:$A$60,0),36),Limits!$B$9*Assets!$S176),MIN(Limits!$B$9*Assets!$S176,MAX(0,$F176-SUM($I176:AQ176)))),IF($E176=1,$F176-$I176,$H176)*INDEX(Rates!$C$2:$AP$60,MATCH($B176,Rates!$A$2:$A$60,0),36)))</f>
      </c>
      <c r="AS176" s="2">
        <f>IF($B176="",0,IF($D176=1,IF(37&lt;=$C176,MIN(IF($E176=1,$F176-$I176,$H176)*INDEX(Rates!$C$2:$AP$60,MATCH($B176,Rates!$A$2:$A$60,0),37),Limits!$B$9*Assets!$S176),MIN(Limits!$B$9*Assets!$S176,MAX(0,$F176-SUM($I176:AR176)))),IF($E176=1,$F176-$I176,$H176)*INDEX(Rates!$C$2:$AP$60,MATCH($B176,Rates!$A$2:$A$60,0),37)))</f>
      </c>
      <c r="AT176" s="2">
        <f>IF($B176="",0,IF($D176=1,IF(38&lt;=$C176,MIN(IF($E176=1,$F176-$I176,$H176)*INDEX(Rates!$C$2:$AP$60,MATCH($B176,Rates!$A$2:$A$60,0),38),Limits!$B$9*Assets!$S176),MIN(Limits!$B$9*Assets!$S176,MAX(0,$F176-SUM($I176:AS176)))),IF($E176=1,$F176-$I176,$H176)*INDEX(Rates!$C$2:$AP$60,MATCH($B176,Rates!$A$2:$A$60,0),38)))</f>
      </c>
      <c r="AU176" s="2">
        <f>IF($B176="",0,IF($D176=1,IF(39&lt;=$C176,MIN(IF($E176=1,$F176-$I176,$H176)*INDEX(Rates!$C$2:$AP$60,MATCH($B176,Rates!$A$2:$A$60,0),39),Limits!$B$9*Assets!$S176),MIN(Limits!$B$9*Assets!$S176,MAX(0,$F176-SUM($I176:AT176)))),IF($E176=1,$F176-$I176,$H176)*INDEX(Rates!$C$2:$AP$60,MATCH($B176,Rates!$A$2:$A$60,0),39)))</f>
      </c>
      <c r="AV176" s="2">
        <f>IF($B176="",0,IF($D176=1,IF(40&lt;=$C176,MIN(IF($E176=1,$F176-$I176,$H176)*INDEX(Rates!$C$2:$AP$60,MATCH($B176,Rates!$A$2:$A$60,0),40),Limits!$B$9*Assets!$S176),MIN(Limits!$B$9*Assets!$S176,MAX(0,$F176-SUM($I176:AU176)))),IF($E176=1,$F176-$I176,$H176)*INDEX(Rates!$C$2:$AP$60,MATCH($B176,Rates!$A$2:$A$60,0),40)))</f>
      </c>
    </row>
    <row r="177" spans="1:48" x14ac:dyDescent="0.25">
      <c r="A177">
        <f>IF(Assets!A177="","",Assets!A177)</f>
      </c>
      <c r="B177">
        <f>Assets!AD177</f>
      </c>
      <c r="C177">
        <f>IF(B177="",0,INDEX(Rates!$B$2:$B$60,MATCH(B177,Rates!$A$2:$A$60,0)))</f>
      </c>
      <c r="D177">
        <f>Assets!X177</f>
      </c>
      <c r="E177">
        <f>IF(AND(D177=1,Assets!J177=1,Assets!K177=0),1,0)</f>
      </c>
      <c r="F177">
        <f>Assets!T177</f>
      </c>
      <c r="G177">
        <f>Assets!AF177+Assets!L177</f>
      </c>
      <c r="H177">
        <f>Assets!M177</f>
      </c>
      <c r="I177" s="2">
        <f>IF($B177="",0,IF($D177=1,IF(1&lt;=$C177,MIN($G177+$H177*INDEX(Rates!$C$2:$AP$60,MATCH($B177,Rates!$A$2:$A$60,0),1),Assets!$Z177),MIN($G177+$H177*INDEX(Rates!$C$2:$AP$60,MATCH($B177,Rates!$A$2:$A$60,0),1),Assets!$Z177)),$G177+$H177*INDEX(Rates!$C$2:$AP$60,MATCH($B177,Rates!$A$2:$A$60,0),1)))</f>
      </c>
      <c r="J177" s="2">
        <f>IF($B177="",0,IF($D177=1,IF(2&lt;=$C177,MIN(IF($E177=1,$F177-$I177,$H177)*INDEX(Rates!$C$2:$AP$60,MATCH($B177,Rates!$A$2:$A$60,0),2),Limits!$B$7*Assets!$S177),MIN(Limits!$B$9*Assets!$S177,MAX(0,$F177-SUM($I177:I177)))),IF($E177=1,$F177-$I177,$H177)*INDEX(Rates!$C$2:$AP$60,MATCH($B177,Rates!$A$2:$A$60,0),2)))</f>
      </c>
      <c r="K177" s="2">
        <f>IF($B177="",0,IF($D177=1,IF(3&lt;=$C177,MIN(IF($E177=1,$F177-$I177,$H177)*INDEX(Rates!$C$2:$AP$60,MATCH($B177,Rates!$A$2:$A$60,0),3),Limits!$B$8*Assets!$S177),MIN(Limits!$B$9*Assets!$S177,MAX(0,$F177-SUM($I177:J177)))),IF($E177=1,$F177-$I177,$H177)*INDEX(Rates!$C$2:$AP$60,MATCH($B177,Rates!$A$2:$A$60,0),3)))</f>
      </c>
      <c r="L177" s="2">
        <f>IF($B177="",0,IF($D177=1,IF(4&lt;=$C177,MIN(IF($E177=1,$F177-$I177,$H177)*INDEX(Rates!$C$2:$AP$60,MATCH($B177,Rates!$A$2:$A$60,0),4),Limits!$B$9*Assets!$S177),MIN(Limits!$B$9*Assets!$S177,MAX(0,$F177-SUM($I177:K177)))),IF($E177=1,$F177-$I177,$H177)*INDEX(Rates!$C$2:$AP$60,MATCH($B177,Rates!$A$2:$A$60,0),4)))</f>
      </c>
      <c r="M177" s="2">
        <f>IF($B177="",0,IF($D177=1,IF(5&lt;=$C177,MIN(IF($E177=1,$F177-$I177,$H177)*INDEX(Rates!$C$2:$AP$60,MATCH($B177,Rates!$A$2:$A$60,0),5),Limits!$B$9*Assets!$S177),MIN(Limits!$B$9*Assets!$S177,MAX(0,$F177-SUM($I177:L177)))),IF($E177=1,$F177-$I177,$H177)*INDEX(Rates!$C$2:$AP$60,MATCH($B177,Rates!$A$2:$A$60,0),5)))</f>
      </c>
      <c r="N177" s="2">
        <f>IF($B177="",0,IF($D177=1,IF(6&lt;=$C177,MIN(IF($E177=1,$F177-$I177,$H177)*INDEX(Rates!$C$2:$AP$60,MATCH($B177,Rates!$A$2:$A$60,0),6),Limits!$B$9*Assets!$S177),MIN(Limits!$B$9*Assets!$S177,MAX(0,$F177-SUM($I177:M177)))),IF($E177=1,$F177-$I177,$H177)*INDEX(Rates!$C$2:$AP$60,MATCH($B177,Rates!$A$2:$A$60,0),6)))</f>
      </c>
      <c r="O177" s="2">
        <f>IF($B177="",0,IF($D177=1,IF(7&lt;=$C177,MIN(IF($E177=1,$F177-$I177,$H177)*INDEX(Rates!$C$2:$AP$60,MATCH($B177,Rates!$A$2:$A$60,0),7),Limits!$B$9*Assets!$S177),MIN(Limits!$B$9*Assets!$S177,MAX(0,$F177-SUM($I177:N177)))),IF($E177=1,$F177-$I177,$H177)*INDEX(Rates!$C$2:$AP$60,MATCH($B177,Rates!$A$2:$A$60,0),7)))</f>
      </c>
      <c r="P177" s="2">
        <f>IF($B177="",0,IF($D177=1,IF(8&lt;=$C177,MIN(IF($E177=1,$F177-$I177,$H177)*INDEX(Rates!$C$2:$AP$60,MATCH($B177,Rates!$A$2:$A$60,0),8),Limits!$B$9*Assets!$S177),MIN(Limits!$B$9*Assets!$S177,MAX(0,$F177-SUM($I177:O177)))),IF($E177=1,$F177-$I177,$H177)*INDEX(Rates!$C$2:$AP$60,MATCH($B177,Rates!$A$2:$A$60,0),8)))</f>
      </c>
      <c r="Q177" s="2">
        <f>IF($B177="",0,IF($D177=1,IF(9&lt;=$C177,MIN(IF($E177=1,$F177-$I177,$H177)*INDEX(Rates!$C$2:$AP$60,MATCH($B177,Rates!$A$2:$A$60,0),9),Limits!$B$9*Assets!$S177),MIN(Limits!$B$9*Assets!$S177,MAX(0,$F177-SUM($I177:P177)))),IF($E177=1,$F177-$I177,$H177)*INDEX(Rates!$C$2:$AP$60,MATCH($B177,Rates!$A$2:$A$60,0),9)))</f>
      </c>
      <c r="R177" s="2">
        <f>IF($B177="",0,IF($D177=1,IF(10&lt;=$C177,MIN(IF($E177=1,$F177-$I177,$H177)*INDEX(Rates!$C$2:$AP$60,MATCH($B177,Rates!$A$2:$A$60,0),10),Limits!$B$9*Assets!$S177),MIN(Limits!$B$9*Assets!$S177,MAX(0,$F177-SUM($I177:Q177)))),IF($E177=1,$F177-$I177,$H177)*INDEX(Rates!$C$2:$AP$60,MATCH($B177,Rates!$A$2:$A$60,0),10)))</f>
      </c>
      <c r="S177" s="2">
        <f>IF($B177="",0,IF($D177=1,IF(11&lt;=$C177,MIN(IF($E177=1,$F177-$I177,$H177)*INDEX(Rates!$C$2:$AP$60,MATCH($B177,Rates!$A$2:$A$60,0),11),Limits!$B$9*Assets!$S177),MIN(Limits!$B$9*Assets!$S177,MAX(0,$F177-SUM($I177:R177)))),IF($E177=1,$F177-$I177,$H177)*INDEX(Rates!$C$2:$AP$60,MATCH($B177,Rates!$A$2:$A$60,0),11)))</f>
      </c>
      <c r="T177" s="2">
        <f>IF($B177="",0,IF($D177=1,IF(12&lt;=$C177,MIN(IF($E177=1,$F177-$I177,$H177)*INDEX(Rates!$C$2:$AP$60,MATCH($B177,Rates!$A$2:$A$60,0),12),Limits!$B$9*Assets!$S177),MIN(Limits!$B$9*Assets!$S177,MAX(0,$F177-SUM($I177:S177)))),IF($E177=1,$F177-$I177,$H177)*INDEX(Rates!$C$2:$AP$60,MATCH($B177,Rates!$A$2:$A$60,0),12)))</f>
      </c>
      <c r="U177" s="2">
        <f>IF($B177="",0,IF($D177=1,IF(13&lt;=$C177,MIN(IF($E177=1,$F177-$I177,$H177)*INDEX(Rates!$C$2:$AP$60,MATCH($B177,Rates!$A$2:$A$60,0),13),Limits!$B$9*Assets!$S177),MIN(Limits!$B$9*Assets!$S177,MAX(0,$F177-SUM($I177:T177)))),IF($E177=1,$F177-$I177,$H177)*INDEX(Rates!$C$2:$AP$60,MATCH($B177,Rates!$A$2:$A$60,0),13)))</f>
      </c>
      <c r="V177" s="2">
        <f>IF($B177="",0,IF($D177=1,IF(14&lt;=$C177,MIN(IF($E177=1,$F177-$I177,$H177)*INDEX(Rates!$C$2:$AP$60,MATCH($B177,Rates!$A$2:$A$60,0),14),Limits!$B$9*Assets!$S177),MIN(Limits!$B$9*Assets!$S177,MAX(0,$F177-SUM($I177:U177)))),IF($E177=1,$F177-$I177,$H177)*INDEX(Rates!$C$2:$AP$60,MATCH($B177,Rates!$A$2:$A$60,0),14)))</f>
      </c>
      <c r="W177" s="2">
        <f>IF($B177="",0,IF($D177=1,IF(15&lt;=$C177,MIN(IF($E177=1,$F177-$I177,$H177)*INDEX(Rates!$C$2:$AP$60,MATCH($B177,Rates!$A$2:$A$60,0),15),Limits!$B$9*Assets!$S177),MIN(Limits!$B$9*Assets!$S177,MAX(0,$F177-SUM($I177:V177)))),IF($E177=1,$F177-$I177,$H177)*INDEX(Rates!$C$2:$AP$60,MATCH($B177,Rates!$A$2:$A$60,0),15)))</f>
      </c>
      <c r="X177" s="2">
        <f>IF($B177="",0,IF($D177=1,IF(16&lt;=$C177,MIN(IF($E177=1,$F177-$I177,$H177)*INDEX(Rates!$C$2:$AP$60,MATCH($B177,Rates!$A$2:$A$60,0),16),Limits!$B$9*Assets!$S177),MIN(Limits!$B$9*Assets!$S177,MAX(0,$F177-SUM($I177:W177)))),IF($E177=1,$F177-$I177,$H177)*INDEX(Rates!$C$2:$AP$60,MATCH($B177,Rates!$A$2:$A$60,0),16)))</f>
      </c>
      <c r="Y177" s="2">
        <f>IF($B177="",0,IF($D177=1,IF(17&lt;=$C177,MIN(IF($E177=1,$F177-$I177,$H177)*INDEX(Rates!$C$2:$AP$60,MATCH($B177,Rates!$A$2:$A$60,0),17),Limits!$B$9*Assets!$S177),MIN(Limits!$B$9*Assets!$S177,MAX(0,$F177-SUM($I177:X177)))),IF($E177=1,$F177-$I177,$H177)*INDEX(Rates!$C$2:$AP$60,MATCH($B177,Rates!$A$2:$A$60,0),17)))</f>
      </c>
      <c r="Z177" s="2">
        <f>IF($B177="",0,IF($D177=1,IF(18&lt;=$C177,MIN(IF($E177=1,$F177-$I177,$H177)*INDEX(Rates!$C$2:$AP$60,MATCH($B177,Rates!$A$2:$A$60,0),18),Limits!$B$9*Assets!$S177),MIN(Limits!$B$9*Assets!$S177,MAX(0,$F177-SUM($I177:Y177)))),IF($E177=1,$F177-$I177,$H177)*INDEX(Rates!$C$2:$AP$60,MATCH($B177,Rates!$A$2:$A$60,0),18)))</f>
      </c>
      <c r="AA177" s="2">
        <f>IF($B177="",0,IF($D177=1,IF(19&lt;=$C177,MIN(IF($E177=1,$F177-$I177,$H177)*INDEX(Rates!$C$2:$AP$60,MATCH($B177,Rates!$A$2:$A$60,0),19),Limits!$B$9*Assets!$S177),MIN(Limits!$B$9*Assets!$S177,MAX(0,$F177-SUM($I177:Z177)))),IF($E177=1,$F177-$I177,$H177)*INDEX(Rates!$C$2:$AP$60,MATCH($B177,Rates!$A$2:$A$60,0),19)))</f>
      </c>
      <c r="AB177" s="2">
        <f>IF($B177="",0,IF($D177=1,IF(20&lt;=$C177,MIN(IF($E177=1,$F177-$I177,$H177)*INDEX(Rates!$C$2:$AP$60,MATCH($B177,Rates!$A$2:$A$60,0),20),Limits!$B$9*Assets!$S177),MIN(Limits!$B$9*Assets!$S177,MAX(0,$F177-SUM($I177:AA177)))),IF($E177=1,$F177-$I177,$H177)*INDEX(Rates!$C$2:$AP$60,MATCH($B177,Rates!$A$2:$A$60,0),20)))</f>
      </c>
      <c r="AC177" s="2">
        <f>IF($B177="",0,IF($D177=1,IF(21&lt;=$C177,MIN(IF($E177=1,$F177-$I177,$H177)*INDEX(Rates!$C$2:$AP$60,MATCH($B177,Rates!$A$2:$A$60,0),21),Limits!$B$9*Assets!$S177),MIN(Limits!$B$9*Assets!$S177,MAX(0,$F177-SUM($I177:AB177)))),IF($E177=1,$F177-$I177,$H177)*INDEX(Rates!$C$2:$AP$60,MATCH($B177,Rates!$A$2:$A$60,0),21)))</f>
      </c>
      <c r="AD177" s="2">
        <f>IF($B177="",0,IF($D177=1,IF(22&lt;=$C177,MIN(IF($E177=1,$F177-$I177,$H177)*INDEX(Rates!$C$2:$AP$60,MATCH($B177,Rates!$A$2:$A$60,0),22),Limits!$B$9*Assets!$S177),MIN(Limits!$B$9*Assets!$S177,MAX(0,$F177-SUM($I177:AC177)))),IF($E177=1,$F177-$I177,$H177)*INDEX(Rates!$C$2:$AP$60,MATCH($B177,Rates!$A$2:$A$60,0),22)))</f>
      </c>
      <c r="AE177" s="2">
        <f>IF($B177="",0,IF($D177=1,IF(23&lt;=$C177,MIN(IF($E177=1,$F177-$I177,$H177)*INDEX(Rates!$C$2:$AP$60,MATCH($B177,Rates!$A$2:$A$60,0),23),Limits!$B$9*Assets!$S177),MIN(Limits!$B$9*Assets!$S177,MAX(0,$F177-SUM($I177:AD177)))),IF($E177=1,$F177-$I177,$H177)*INDEX(Rates!$C$2:$AP$60,MATCH($B177,Rates!$A$2:$A$60,0),23)))</f>
      </c>
      <c r="AF177" s="2">
        <f>IF($B177="",0,IF($D177=1,IF(24&lt;=$C177,MIN(IF($E177=1,$F177-$I177,$H177)*INDEX(Rates!$C$2:$AP$60,MATCH($B177,Rates!$A$2:$A$60,0),24),Limits!$B$9*Assets!$S177),MIN(Limits!$B$9*Assets!$S177,MAX(0,$F177-SUM($I177:AE177)))),IF($E177=1,$F177-$I177,$H177)*INDEX(Rates!$C$2:$AP$60,MATCH($B177,Rates!$A$2:$A$60,0),24)))</f>
      </c>
      <c r="AG177" s="2">
        <f>IF($B177="",0,IF($D177=1,IF(25&lt;=$C177,MIN(IF($E177=1,$F177-$I177,$H177)*INDEX(Rates!$C$2:$AP$60,MATCH($B177,Rates!$A$2:$A$60,0),25),Limits!$B$9*Assets!$S177),MIN(Limits!$B$9*Assets!$S177,MAX(0,$F177-SUM($I177:AF177)))),IF($E177=1,$F177-$I177,$H177)*INDEX(Rates!$C$2:$AP$60,MATCH($B177,Rates!$A$2:$A$60,0),25)))</f>
      </c>
      <c r="AH177" s="2">
        <f>IF($B177="",0,IF($D177=1,IF(26&lt;=$C177,MIN(IF($E177=1,$F177-$I177,$H177)*INDEX(Rates!$C$2:$AP$60,MATCH($B177,Rates!$A$2:$A$60,0),26),Limits!$B$9*Assets!$S177),MIN(Limits!$B$9*Assets!$S177,MAX(0,$F177-SUM($I177:AG177)))),IF($E177=1,$F177-$I177,$H177)*INDEX(Rates!$C$2:$AP$60,MATCH($B177,Rates!$A$2:$A$60,0),26)))</f>
      </c>
      <c r="AI177" s="2">
        <f>IF($B177="",0,IF($D177=1,IF(27&lt;=$C177,MIN(IF($E177=1,$F177-$I177,$H177)*INDEX(Rates!$C$2:$AP$60,MATCH($B177,Rates!$A$2:$A$60,0),27),Limits!$B$9*Assets!$S177),MIN(Limits!$B$9*Assets!$S177,MAX(0,$F177-SUM($I177:AH177)))),IF($E177=1,$F177-$I177,$H177)*INDEX(Rates!$C$2:$AP$60,MATCH($B177,Rates!$A$2:$A$60,0),27)))</f>
      </c>
      <c r="AJ177" s="2">
        <f>IF($B177="",0,IF($D177=1,IF(28&lt;=$C177,MIN(IF($E177=1,$F177-$I177,$H177)*INDEX(Rates!$C$2:$AP$60,MATCH($B177,Rates!$A$2:$A$60,0),28),Limits!$B$9*Assets!$S177),MIN(Limits!$B$9*Assets!$S177,MAX(0,$F177-SUM($I177:AI177)))),IF($E177=1,$F177-$I177,$H177)*INDEX(Rates!$C$2:$AP$60,MATCH($B177,Rates!$A$2:$A$60,0),28)))</f>
      </c>
      <c r="AK177" s="2">
        <f>IF($B177="",0,IF($D177=1,IF(29&lt;=$C177,MIN(IF($E177=1,$F177-$I177,$H177)*INDEX(Rates!$C$2:$AP$60,MATCH($B177,Rates!$A$2:$A$60,0),29),Limits!$B$9*Assets!$S177),MIN(Limits!$B$9*Assets!$S177,MAX(0,$F177-SUM($I177:AJ177)))),IF($E177=1,$F177-$I177,$H177)*INDEX(Rates!$C$2:$AP$60,MATCH($B177,Rates!$A$2:$A$60,0),29)))</f>
      </c>
      <c r="AL177" s="2">
        <f>IF($B177="",0,IF($D177=1,IF(30&lt;=$C177,MIN(IF($E177=1,$F177-$I177,$H177)*INDEX(Rates!$C$2:$AP$60,MATCH($B177,Rates!$A$2:$A$60,0),30),Limits!$B$9*Assets!$S177),MIN(Limits!$B$9*Assets!$S177,MAX(0,$F177-SUM($I177:AK177)))),IF($E177=1,$F177-$I177,$H177)*INDEX(Rates!$C$2:$AP$60,MATCH($B177,Rates!$A$2:$A$60,0),30)))</f>
      </c>
      <c r="AM177" s="2">
        <f>IF($B177="",0,IF($D177=1,IF(31&lt;=$C177,MIN(IF($E177=1,$F177-$I177,$H177)*INDEX(Rates!$C$2:$AP$60,MATCH($B177,Rates!$A$2:$A$60,0),31),Limits!$B$9*Assets!$S177),MIN(Limits!$B$9*Assets!$S177,MAX(0,$F177-SUM($I177:AL177)))),IF($E177=1,$F177-$I177,$H177)*INDEX(Rates!$C$2:$AP$60,MATCH($B177,Rates!$A$2:$A$60,0),31)))</f>
      </c>
      <c r="AN177" s="2">
        <f>IF($B177="",0,IF($D177=1,IF(32&lt;=$C177,MIN(IF($E177=1,$F177-$I177,$H177)*INDEX(Rates!$C$2:$AP$60,MATCH($B177,Rates!$A$2:$A$60,0),32),Limits!$B$9*Assets!$S177),MIN(Limits!$B$9*Assets!$S177,MAX(0,$F177-SUM($I177:AM177)))),IF($E177=1,$F177-$I177,$H177)*INDEX(Rates!$C$2:$AP$60,MATCH($B177,Rates!$A$2:$A$60,0),32)))</f>
      </c>
      <c r="AO177" s="2">
        <f>IF($B177="",0,IF($D177=1,IF(33&lt;=$C177,MIN(IF($E177=1,$F177-$I177,$H177)*INDEX(Rates!$C$2:$AP$60,MATCH($B177,Rates!$A$2:$A$60,0),33),Limits!$B$9*Assets!$S177),MIN(Limits!$B$9*Assets!$S177,MAX(0,$F177-SUM($I177:AN177)))),IF($E177=1,$F177-$I177,$H177)*INDEX(Rates!$C$2:$AP$60,MATCH($B177,Rates!$A$2:$A$60,0),33)))</f>
      </c>
      <c r="AP177" s="2">
        <f>IF($B177="",0,IF($D177=1,IF(34&lt;=$C177,MIN(IF($E177=1,$F177-$I177,$H177)*INDEX(Rates!$C$2:$AP$60,MATCH($B177,Rates!$A$2:$A$60,0),34),Limits!$B$9*Assets!$S177),MIN(Limits!$B$9*Assets!$S177,MAX(0,$F177-SUM($I177:AO177)))),IF($E177=1,$F177-$I177,$H177)*INDEX(Rates!$C$2:$AP$60,MATCH($B177,Rates!$A$2:$A$60,0),34)))</f>
      </c>
      <c r="AQ177" s="2">
        <f>IF($B177="",0,IF($D177=1,IF(35&lt;=$C177,MIN(IF($E177=1,$F177-$I177,$H177)*INDEX(Rates!$C$2:$AP$60,MATCH($B177,Rates!$A$2:$A$60,0),35),Limits!$B$9*Assets!$S177),MIN(Limits!$B$9*Assets!$S177,MAX(0,$F177-SUM($I177:AP177)))),IF($E177=1,$F177-$I177,$H177)*INDEX(Rates!$C$2:$AP$60,MATCH($B177,Rates!$A$2:$A$60,0),35)))</f>
      </c>
      <c r="AR177" s="2">
        <f>IF($B177="",0,IF($D177=1,IF(36&lt;=$C177,MIN(IF($E177=1,$F177-$I177,$H177)*INDEX(Rates!$C$2:$AP$60,MATCH($B177,Rates!$A$2:$A$60,0),36),Limits!$B$9*Assets!$S177),MIN(Limits!$B$9*Assets!$S177,MAX(0,$F177-SUM($I177:AQ177)))),IF($E177=1,$F177-$I177,$H177)*INDEX(Rates!$C$2:$AP$60,MATCH($B177,Rates!$A$2:$A$60,0),36)))</f>
      </c>
      <c r="AS177" s="2">
        <f>IF($B177="",0,IF($D177=1,IF(37&lt;=$C177,MIN(IF($E177=1,$F177-$I177,$H177)*INDEX(Rates!$C$2:$AP$60,MATCH($B177,Rates!$A$2:$A$60,0),37),Limits!$B$9*Assets!$S177),MIN(Limits!$B$9*Assets!$S177,MAX(0,$F177-SUM($I177:AR177)))),IF($E177=1,$F177-$I177,$H177)*INDEX(Rates!$C$2:$AP$60,MATCH($B177,Rates!$A$2:$A$60,0),37)))</f>
      </c>
      <c r="AT177" s="2">
        <f>IF($B177="",0,IF($D177=1,IF(38&lt;=$C177,MIN(IF($E177=1,$F177-$I177,$H177)*INDEX(Rates!$C$2:$AP$60,MATCH($B177,Rates!$A$2:$A$60,0),38),Limits!$B$9*Assets!$S177),MIN(Limits!$B$9*Assets!$S177,MAX(0,$F177-SUM($I177:AS177)))),IF($E177=1,$F177-$I177,$H177)*INDEX(Rates!$C$2:$AP$60,MATCH($B177,Rates!$A$2:$A$60,0),38)))</f>
      </c>
      <c r="AU177" s="2">
        <f>IF($B177="",0,IF($D177=1,IF(39&lt;=$C177,MIN(IF($E177=1,$F177-$I177,$H177)*INDEX(Rates!$C$2:$AP$60,MATCH($B177,Rates!$A$2:$A$60,0),39),Limits!$B$9*Assets!$S177),MIN(Limits!$B$9*Assets!$S177,MAX(0,$F177-SUM($I177:AT177)))),IF($E177=1,$F177-$I177,$H177)*INDEX(Rates!$C$2:$AP$60,MATCH($B177,Rates!$A$2:$A$60,0),39)))</f>
      </c>
      <c r="AV177" s="2">
        <f>IF($B177="",0,IF($D177=1,IF(40&lt;=$C177,MIN(IF($E177=1,$F177-$I177,$H177)*INDEX(Rates!$C$2:$AP$60,MATCH($B177,Rates!$A$2:$A$60,0),40),Limits!$B$9*Assets!$S177),MIN(Limits!$B$9*Assets!$S177,MAX(0,$F177-SUM($I177:AU177)))),IF($E177=1,$F177-$I177,$H177)*INDEX(Rates!$C$2:$AP$60,MATCH($B177,Rates!$A$2:$A$60,0),40)))</f>
      </c>
    </row>
    <row r="178" spans="1:48" x14ac:dyDescent="0.25">
      <c r="A178">
        <f>IF(Assets!A178="","",Assets!A178)</f>
      </c>
      <c r="B178">
        <f>Assets!AD178</f>
      </c>
      <c r="C178">
        <f>IF(B178="",0,INDEX(Rates!$B$2:$B$60,MATCH(B178,Rates!$A$2:$A$60,0)))</f>
      </c>
      <c r="D178">
        <f>Assets!X178</f>
      </c>
      <c r="E178">
        <f>IF(AND(D178=1,Assets!J178=1,Assets!K178=0),1,0)</f>
      </c>
      <c r="F178">
        <f>Assets!T178</f>
      </c>
      <c r="G178">
        <f>Assets!AF178+Assets!L178</f>
      </c>
      <c r="H178">
        <f>Assets!M178</f>
      </c>
      <c r="I178" s="2">
        <f>IF($B178="",0,IF($D178=1,IF(1&lt;=$C178,MIN($G178+$H178*INDEX(Rates!$C$2:$AP$60,MATCH($B178,Rates!$A$2:$A$60,0),1),Assets!$Z178),MIN($G178+$H178*INDEX(Rates!$C$2:$AP$60,MATCH($B178,Rates!$A$2:$A$60,0),1),Assets!$Z178)),$G178+$H178*INDEX(Rates!$C$2:$AP$60,MATCH($B178,Rates!$A$2:$A$60,0),1)))</f>
      </c>
      <c r="J178" s="2">
        <f>IF($B178="",0,IF($D178=1,IF(2&lt;=$C178,MIN(IF($E178=1,$F178-$I178,$H178)*INDEX(Rates!$C$2:$AP$60,MATCH($B178,Rates!$A$2:$A$60,0),2),Limits!$B$7*Assets!$S178),MIN(Limits!$B$9*Assets!$S178,MAX(0,$F178-SUM($I178:I178)))),IF($E178=1,$F178-$I178,$H178)*INDEX(Rates!$C$2:$AP$60,MATCH($B178,Rates!$A$2:$A$60,0),2)))</f>
      </c>
      <c r="K178" s="2">
        <f>IF($B178="",0,IF($D178=1,IF(3&lt;=$C178,MIN(IF($E178=1,$F178-$I178,$H178)*INDEX(Rates!$C$2:$AP$60,MATCH($B178,Rates!$A$2:$A$60,0),3),Limits!$B$8*Assets!$S178),MIN(Limits!$B$9*Assets!$S178,MAX(0,$F178-SUM($I178:J178)))),IF($E178=1,$F178-$I178,$H178)*INDEX(Rates!$C$2:$AP$60,MATCH($B178,Rates!$A$2:$A$60,0),3)))</f>
      </c>
      <c r="L178" s="2">
        <f>IF($B178="",0,IF($D178=1,IF(4&lt;=$C178,MIN(IF($E178=1,$F178-$I178,$H178)*INDEX(Rates!$C$2:$AP$60,MATCH($B178,Rates!$A$2:$A$60,0),4),Limits!$B$9*Assets!$S178),MIN(Limits!$B$9*Assets!$S178,MAX(0,$F178-SUM($I178:K178)))),IF($E178=1,$F178-$I178,$H178)*INDEX(Rates!$C$2:$AP$60,MATCH($B178,Rates!$A$2:$A$60,0),4)))</f>
      </c>
      <c r="M178" s="2">
        <f>IF($B178="",0,IF($D178=1,IF(5&lt;=$C178,MIN(IF($E178=1,$F178-$I178,$H178)*INDEX(Rates!$C$2:$AP$60,MATCH($B178,Rates!$A$2:$A$60,0),5),Limits!$B$9*Assets!$S178),MIN(Limits!$B$9*Assets!$S178,MAX(0,$F178-SUM($I178:L178)))),IF($E178=1,$F178-$I178,$H178)*INDEX(Rates!$C$2:$AP$60,MATCH($B178,Rates!$A$2:$A$60,0),5)))</f>
      </c>
      <c r="N178" s="2">
        <f>IF($B178="",0,IF($D178=1,IF(6&lt;=$C178,MIN(IF($E178=1,$F178-$I178,$H178)*INDEX(Rates!$C$2:$AP$60,MATCH($B178,Rates!$A$2:$A$60,0),6),Limits!$B$9*Assets!$S178),MIN(Limits!$B$9*Assets!$S178,MAX(0,$F178-SUM($I178:M178)))),IF($E178=1,$F178-$I178,$H178)*INDEX(Rates!$C$2:$AP$60,MATCH($B178,Rates!$A$2:$A$60,0),6)))</f>
      </c>
      <c r="O178" s="2">
        <f>IF($B178="",0,IF($D178=1,IF(7&lt;=$C178,MIN(IF($E178=1,$F178-$I178,$H178)*INDEX(Rates!$C$2:$AP$60,MATCH($B178,Rates!$A$2:$A$60,0),7),Limits!$B$9*Assets!$S178),MIN(Limits!$B$9*Assets!$S178,MAX(0,$F178-SUM($I178:N178)))),IF($E178=1,$F178-$I178,$H178)*INDEX(Rates!$C$2:$AP$60,MATCH($B178,Rates!$A$2:$A$60,0),7)))</f>
      </c>
      <c r="P178" s="2">
        <f>IF($B178="",0,IF($D178=1,IF(8&lt;=$C178,MIN(IF($E178=1,$F178-$I178,$H178)*INDEX(Rates!$C$2:$AP$60,MATCH($B178,Rates!$A$2:$A$60,0),8),Limits!$B$9*Assets!$S178),MIN(Limits!$B$9*Assets!$S178,MAX(0,$F178-SUM($I178:O178)))),IF($E178=1,$F178-$I178,$H178)*INDEX(Rates!$C$2:$AP$60,MATCH($B178,Rates!$A$2:$A$60,0),8)))</f>
      </c>
      <c r="Q178" s="2">
        <f>IF($B178="",0,IF($D178=1,IF(9&lt;=$C178,MIN(IF($E178=1,$F178-$I178,$H178)*INDEX(Rates!$C$2:$AP$60,MATCH($B178,Rates!$A$2:$A$60,0),9),Limits!$B$9*Assets!$S178),MIN(Limits!$B$9*Assets!$S178,MAX(0,$F178-SUM($I178:P178)))),IF($E178=1,$F178-$I178,$H178)*INDEX(Rates!$C$2:$AP$60,MATCH($B178,Rates!$A$2:$A$60,0),9)))</f>
      </c>
      <c r="R178" s="2">
        <f>IF($B178="",0,IF($D178=1,IF(10&lt;=$C178,MIN(IF($E178=1,$F178-$I178,$H178)*INDEX(Rates!$C$2:$AP$60,MATCH($B178,Rates!$A$2:$A$60,0),10),Limits!$B$9*Assets!$S178),MIN(Limits!$B$9*Assets!$S178,MAX(0,$F178-SUM($I178:Q178)))),IF($E178=1,$F178-$I178,$H178)*INDEX(Rates!$C$2:$AP$60,MATCH($B178,Rates!$A$2:$A$60,0),10)))</f>
      </c>
      <c r="S178" s="2">
        <f>IF($B178="",0,IF($D178=1,IF(11&lt;=$C178,MIN(IF($E178=1,$F178-$I178,$H178)*INDEX(Rates!$C$2:$AP$60,MATCH($B178,Rates!$A$2:$A$60,0),11),Limits!$B$9*Assets!$S178),MIN(Limits!$B$9*Assets!$S178,MAX(0,$F178-SUM($I178:R178)))),IF($E178=1,$F178-$I178,$H178)*INDEX(Rates!$C$2:$AP$60,MATCH($B178,Rates!$A$2:$A$60,0),11)))</f>
      </c>
      <c r="T178" s="2">
        <f>IF($B178="",0,IF($D178=1,IF(12&lt;=$C178,MIN(IF($E178=1,$F178-$I178,$H178)*INDEX(Rates!$C$2:$AP$60,MATCH($B178,Rates!$A$2:$A$60,0),12),Limits!$B$9*Assets!$S178),MIN(Limits!$B$9*Assets!$S178,MAX(0,$F178-SUM($I178:S178)))),IF($E178=1,$F178-$I178,$H178)*INDEX(Rates!$C$2:$AP$60,MATCH($B178,Rates!$A$2:$A$60,0),12)))</f>
      </c>
      <c r="U178" s="2">
        <f>IF($B178="",0,IF($D178=1,IF(13&lt;=$C178,MIN(IF($E178=1,$F178-$I178,$H178)*INDEX(Rates!$C$2:$AP$60,MATCH($B178,Rates!$A$2:$A$60,0),13),Limits!$B$9*Assets!$S178),MIN(Limits!$B$9*Assets!$S178,MAX(0,$F178-SUM($I178:T178)))),IF($E178=1,$F178-$I178,$H178)*INDEX(Rates!$C$2:$AP$60,MATCH($B178,Rates!$A$2:$A$60,0),13)))</f>
      </c>
      <c r="V178" s="2">
        <f>IF($B178="",0,IF($D178=1,IF(14&lt;=$C178,MIN(IF($E178=1,$F178-$I178,$H178)*INDEX(Rates!$C$2:$AP$60,MATCH($B178,Rates!$A$2:$A$60,0),14),Limits!$B$9*Assets!$S178),MIN(Limits!$B$9*Assets!$S178,MAX(0,$F178-SUM($I178:U178)))),IF($E178=1,$F178-$I178,$H178)*INDEX(Rates!$C$2:$AP$60,MATCH($B178,Rates!$A$2:$A$60,0),14)))</f>
      </c>
      <c r="W178" s="2">
        <f>IF($B178="",0,IF($D178=1,IF(15&lt;=$C178,MIN(IF($E178=1,$F178-$I178,$H178)*INDEX(Rates!$C$2:$AP$60,MATCH($B178,Rates!$A$2:$A$60,0),15),Limits!$B$9*Assets!$S178),MIN(Limits!$B$9*Assets!$S178,MAX(0,$F178-SUM($I178:V178)))),IF($E178=1,$F178-$I178,$H178)*INDEX(Rates!$C$2:$AP$60,MATCH($B178,Rates!$A$2:$A$60,0),15)))</f>
      </c>
      <c r="X178" s="2">
        <f>IF($B178="",0,IF($D178=1,IF(16&lt;=$C178,MIN(IF($E178=1,$F178-$I178,$H178)*INDEX(Rates!$C$2:$AP$60,MATCH($B178,Rates!$A$2:$A$60,0),16),Limits!$B$9*Assets!$S178),MIN(Limits!$B$9*Assets!$S178,MAX(0,$F178-SUM($I178:W178)))),IF($E178=1,$F178-$I178,$H178)*INDEX(Rates!$C$2:$AP$60,MATCH($B178,Rates!$A$2:$A$60,0),16)))</f>
      </c>
      <c r="Y178" s="2">
        <f>IF($B178="",0,IF($D178=1,IF(17&lt;=$C178,MIN(IF($E178=1,$F178-$I178,$H178)*INDEX(Rates!$C$2:$AP$60,MATCH($B178,Rates!$A$2:$A$60,0),17),Limits!$B$9*Assets!$S178),MIN(Limits!$B$9*Assets!$S178,MAX(0,$F178-SUM($I178:X178)))),IF($E178=1,$F178-$I178,$H178)*INDEX(Rates!$C$2:$AP$60,MATCH($B178,Rates!$A$2:$A$60,0),17)))</f>
      </c>
      <c r="Z178" s="2">
        <f>IF($B178="",0,IF($D178=1,IF(18&lt;=$C178,MIN(IF($E178=1,$F178-$I178,$H178)*INDEX(Rates!$C$2:$AP$60,MATCH($B178,Rates!$A$2:$A$60,0),18),Limits!$B$9*Assets!$S178),MIN(Limits!$B$9*Assets!$S178,MAX(0,$F178-SUM($I178:Y178)))),IF($E178=1,$F178-$I178,$H178)*INDEX(Rates!$C$2:$AP$60,MATCH($B178,Rates!$A$2:$A$60,0),18)))</f>
      </c>
      <c r="AA178" s="2">
        <f>IF($B178="",0,IF($D178=1,IF(19&lt;=$C178,MIN(IF($E178=1,$F178-$I178,$H178)*INDEX(Rates!$C$2:$AP$60,MATCH($B178,Rates!$A$2:$A$60,0),19),Limits!$B$9*Assets!$S178),MIN(Limits!$B$9*Assets!$S178,MAX(0,$F178-SUM($I178:Z178)))),IF($E178=1,$F178-$I178,$H178)*INDEX(Rates!$C$2:$AP$60,MATCH($B178,Rates!$A$2:$A$60,0),19)))</f>
      </c>
      <c r="AB178" s="2">
        <f>IF($B178="",0,IF($D178=1,IF(20&lt;=$C178,MIN(IF($E178=1,$F178-$I178,$H178)*INDEX(Rates!$C$2:$AP$60,MATCH($B178,Rates!$A$2:$A$60,0),20),Limits!$B$9*Assets!$S178),MIN(Limits!$B$9*Assets!$S178,MAX(0,$F178-SUM($I178:AA178)))),IF($E178=1,$F178-$I178,$H178)*INDEX(Rates!$C$2:$AP$60,MATCH($B178,Rates!$A$2:$A$60,0),20)))</f>
      </c>
      <c r="AC178" s="2">
        <f>IF($B178="",0,IF($D178=1,IF(21&lt;=$C178,MIN(IF($E178=1,$F178-$I178,$H178)*INDEX(Rates!$C$2:$AP$60,MATCH($B178,Rates!$A$2:$A$60,0),21),Limits!$B$9*Assets!$S178),MIN(Limits!$B$9*Assets!$S178,MAX(0,$F178-SUM($I178:AB178)))),IF($E178=1,$F178-$I178,$H178)*INDEX(Rates!$C$2:$AP$60,MATCH($B178,Rates!$A$2:$A$60,0),21)))</f>
      </c>
      <c r="AD178" s="2">
        <f>IF($B178="",0,IF($D178=1,IF(22&lt;=$C178,MIN(IF($E178=1,$F178-$I178,$H178)*INDEX(Rates!$C$2:$AP$60,MATCH($B178,Rates!$A$2:$A$60,0),22),Limits!$B$9*Assets!$S178),MIN(Limits!$B$9*Assets!$S178,MAX(0,$F178-SUM($I178:AC178)))),IF($E178=1,$F178-$I178,$H178)*INDEX(Rates!$C$2:$AP$60,MATCH($B178,Rates!$A$2:$A$60,0),22)))</f>
      </c>
      <c r="AE178" s="2">
        <f>IF($B178="",0,IF($D178=1,IF(23&lt;=$C178,MIN(IF($E178=1,$F178-$I178,$H178)*INDEX(Rates!$C$2:$AP$60,MATCH($B178,Rates!$A$2:$A$60,0),23),Limits!$B$9*Assets!$S178),MIN(Limits!$B$9*Assets!$S178,MAX(0,$F178-SUM($I178:AD178)))),IF($E178=1,$F178-$I178,$H178)*INDEX(Rates!$C$2:$AP$60,MATCH($B178,Rates!$A$2:$A$60,0),23)))</f>
      </c>
      <c r="AF178" s="2">
        <f>IF($B178="",0,IF($D178=1,IF(24&lt;=$C178,MIN(IF($E178=1,$F178-$I178,$H178)*INDEX(Rates!$C$2:$AP$60,MATCH($B178,Rates!$A$2:$A$60,0),24),Limits!$B$9*Assets!$S178),MIN(Limits!$B$9*Assets!$S178,MAX(0,$F178-SUM($I178:AE178)))),IF($E178=1,$F178-$I178,$H178)*INDEX(Rates!$C$2:$AP$60,MATCH($B178,Rates!$A$2:$A$60,0),24)))</f>
      </c>
      <c r="AG178" s="2">
        <f>IF($B178="",0,IF($D178=1,IF(25&lt;=$C178,MIN(IF($E178=1,$F178-$I178,$H178)*INDEX(Rates!$C$2:$AP$60,MATCH($B178,Rates!$A$2:$A$60,0),25),Limits!$B$9*Assets!$S178),MIN(Limits!$B$9*Assets!$S178,MAX(0,$F178-SUM($I178:AF178)))),IF($E178=1,$F178-$I178,$H178)*INDEX(Rates!$C$2:$AP$60,MATCH($B178,Rates!$A$2:$A$60,0),25)))</f>
      </c>
      <c r="AH178" s="2">
        <f>IF($B178="",0,IF($D178=1,IF(26&lt;=$C178,MIN(IF($E178=1,$F178-$I178,$H178)*INDEX(Rates!$C$2:$AP$60,MATCH($B178,Rates!$A$2:$A$60,0),26),Limits!$B$9*Assets!$S178),MIN(Limits!$B$9*Assets!$S178,MAX(0,$F178-SUM($I178:AG178)))),IF($E178=1,$F178-$I178,$H178)*INDEX(Rates!$C$2:$AP$60,MATCH($B178,Rates!$A$2:$A$60,0),26)))</f>
      </c>
      <c r="AI178" s="2">
        <f>IF($B178="",0,IF($D178=1,IF(27&lt;=$C178,MIN(IF($E178=1,$F178-$I178,$H178)*INDEX(Rates!$C$2:$AP$60,MATCH($B178,Rates!$A$2:$A$60,0),27),Limits!$B$9*Assets!$S178),MIN(Limits!$B$9*Assets!$S178,MAX(0,$F178-SUM($I178:AH178)))),IF($E178=1,$F178-$I178,$H178)*INDEX(Rates!$C$2:$AP$60,MATCH($B178,Rates!$A$2:$A$60,0),27)))</f>
      </c>
      <c r="AJ178" s="2">
        <f>IF($B178="",0,IF($D178=1,IF(28&lt;=$C178,MIN(IF($E178=1,$F178-$I178,$H178)*INDEX(Rates!$C$2:$AP$60,MATCH($B178,Rates!$A$2:$A$60,0),28),Limits!$B$9*Assets!$S178),MIN(Limits!$B$9*Assets!$S178,MAX(0,$F178-SUM($I178:AI178)))),IF($E178=1,$F178-$I178,$H178)*INDEX(Rates!$C$2:$AP$60,MATCH($B178,Rates!$A$2:$A$60,0),28)))</f>
      </c>
      <c r="AK178" s="2">
        <f>IF($B178="",0,IF($D178=1,IF(29&lt;=$C178,MIN(IF($E178=1,$F178-$I178,$H178)*INDEX(Rates!$C$2:$AP$60,MATCH($B178,Rates!$A$2:$A$60,0),29),Limits!$B$9*Assets!$S178),MIN(Limits!$B$9*Assets!$S178,MAX(0,$F178-SUM($I178:AJ178)))),IF($E178=1,$F178-$I178,$H178)*INDEX(Rates!$C$2:$AP$60,MATCH($B178,Rates!$A$2:$A$60,0),29)))</f>
      </c>
      <c r="AL178" s="2">
        <f>IF($B178="",0,IF($D178=1,IF(30&lt;=$C178,MIN(IF($E178=1,$F178-$I178,$H178)*INDEX(Rates!$C$2:$AP$60,MATCH($B178,Rates!$A$2:$A$60,0),30),Limits!$B$9*Assets!$S178),MIN(Limits!$B$9*Assets!$S178,MAX(0,$F178-SUM($I178:AK178)))),IF($E178=1,$F178-$I178,$H178)*INDEX(Rates!$C$2:$AP$60,MATCH($B178,Rates!$A$2:$A$60,0),30)))</f>
      </c>
      <c r="AM178" s="2">
        <f>IF($B178="",0,IF($D178=1,IF(31&lt;=$C178,MIN(IF($E178=1,$F178-$I178,$H178)*INDEX(Rates!$C$2:$AP$60,MATCH($B178,Rates!$A$2:$A$60,0),31),Limits!$B$9*Assets!$S178),MIN(Limits!$B$9*Assets!$S178,MAX(0,$F178-SUM($I178:AL178)))),IF($E178=1,$F178-$I178,$H178)*INDEX(Rates!$C$2:$AP$60,MATCH($B178,Rates!$A$2:$A$60,0),31)))</f>
      </c>
      <c r="AN178" s="2">
        <f>IF($B178="",0,IF($D178=1,IF(32&lt;=$C178,MIN(IF($E178=1,$F178-$I178,$H178)*INDEX(Rates!$C$2:$AP$60,MATCH($B178,Rates!$A$2:$A$60,0),32),Limits!$B$9*Assets!$S178),MIN(Limits!$B$9*Assets!$S178,MAX(0,$F178-SUM($I178:AM178)))),IF($E178=1,$F178-$I178,$H178)*INDEX(Rates!$C$2:$AP$60,MATCH($B178,Rates!$A$2:$A$60,0),32)))</f>
      </c>
      <c r="AO178" s="2">
        <f>IF($B178="",0,IF($D178=1,IF(33&lt;=$C178,MIN(IF($E178=1,$F178-$I178,$H178)*INDEX(Rates!$C$2:$AP$60,MATCH($B178,Rates!$A$2:$A$60,0),33),Limits!$B$9*Assets!$S178),MIN(Limits!$B$9*Assets!$S178,MAX(0,$F178-SUM($I178:AN178)))),IF($E178=1,$F178-$I178,$H178)*INDEX(Rates!$C$2:$AP$60,MATCH($B178,Rates!$A$2:$A$60,0),33)))</f>
      </c>
      <c r="AP178" s="2">
        <f>IF($B178="",0,IF($D178=1,IF(34&lt;=$C178,MIN(IF($E178=1,$F178-$I178,$H178)*INDEX(Rates!$C$2:$AP$60,MATCH($B178,Rates!$A$2:$A$60,0),34),Limits!$B$9*Assets!$S178),MIN(Limits!$B$9*Assets!$S178,MAX(0,$F178-SUM($I178:AO178)))),IF($E178=1,$F178-$I178,$H178)*INDEX(Rates!$C$2:$AP$60,MATCH($B178,Rates!$A$2:$A$60,0),34)))</f>
      </c>
      <c r="AQ178" s="2">
        <f>IF($B178="",0,IF($D178=1,IF(35&lt;=$C178,MIN(IF($E178=1,$F178-$I178,$H178)*INDEX(Rates!$C$2:$AP$60,MATCH($B178,Rates!$A$2:$A$60,0),35),Limits!$B$9*Assets!$S178),MIN(Limits!$B$9*Assets!$S178,MAX(0,$F178-SUM($I178:AP178)))),IF($E178=1,$F178-$I178,$H178)*INDEX(Rates!$C$2:$AP$60,MATCH($B178,Rates!$A$2:$A$60,0),35)))</f>
      </c>
      <c r="AR178" s="2">
        <f>IF($B178="",0,IF($D178=1,IF(36&lt;=$C178,MIN(IF($E178=1,$F178-$I178,$H178)*INDEX(Rates!$C$2:$AP$60,MATCH($B178,Rates!$A$2:$A$60,0),36),Limits!$B$9*Assets!$S178),MIN(Limits!$B$9*Assets!$S178,MAX(0,$F178-SUM($I178:AQ178)))),IF($E178=1,$F178-$I178,$H178)*INDEX(Rates!$C$2:$AP$60,MATCH($B178,Rates!$A$2:$A$60,0),36)))</f>
      </c>
      <c r="AS178" s="2">
        <f>IF($B178="",0,IF($D178=1,IF(37&lt;=$C178,MIN(IF($E178=1,$F178-$I178,$H178)*INDEX(Rates!$C$2:$AP$60,MATCH($B178,Rates!$A$2:$A$60,0),37),Limits!$B$9*Assets!$S178),MIN(Limits!$B$9*Assets!$S178,MAX(0,$F178-SUM($I178:AR178)))),IF($E178=1,$F178-$I178,$H178)*INDEX(Rates!$C$2:$AP$60,MATCH($B178,Rates!$A$2:$A$60,0),37)))</f>
      </c>
      <c r="AT178" s="2">
        <f>IF($B178="",0,IF($D178=1,IF(38&lt;=$C178,MIN(IF($E178=1,$F178-$I178,$H178)*INDEX(Rates!$C$2:$AP$60,MATCH($B178,Rates!$A$2:$A$60,0),38),Limits!$B$9*Assets!$S178),MIN(Limits!$B$9*Assets!$S178,MAX(0,$F178-SUM($I178:AS178)))),IF($E178=1,$F178-$I178,$H178)*INDEX(Rates!$C$2:$AP$60,MATCH($B178,Rates!$A$2:$A$60,0),38)))</f>
      </c>
      <c r="AU178" s="2">
        <f>IF($B178="",0,IF($D178=1,IF(39&lt;=$C178,MIN(IF($E178=1,$F178-$I178,$H178)*INDEX(Rates!$C$2:$AP$60,MATCH($B178,Rates!$A$2:$A$60,0),39),Limits!$B$9*Assets!$S178),MIN(Limits!$B$9*Assets!$S178,MAX(0,$F178-SUM($I178:AT178)))),IF($E178=1,$F178-$I178,$H178)*INDEX(Rates!$C$2:$AP$60,MATCH($B178,Rates!$A$2:$A$60,0),39)))</f>
      </c>
      <c r="AV178" s="2">
        <f>IF($B178="",0,IF($D178=1,IF(40&lt;=$C178,MIN(IF($E178=1,$F178-$I178,$H178)*INDEX(Rates!$C$2:$AP$60,MATCH($B178,Rates!$A$2:$A$60,0),40),Limits!$B$9*Assets!$S178),MIN(Limits!$B$9*Assets!$S178,MAX(0,$F178-SUM($I178:AU178)))),IF($E178=1,$F178-$I178,$H178)*INDEX(Rates!$C$2:$AP$60,MATCH($B178,Rates!$A$2:$A$60,0),40)))</f>
      </c>
    </row>
    <row r="179" spans="1:48" x14ac:dyDescent="0.25">
      <c r="A179">
        <f>IF(Assets!A179="","",Assets!A179)</f>
      </c>
      <c r="B179">
        <f>Assets!AD179</f>
      </c>
      <c r="C179">
        <f>IF(B179="",0,INDEX(Rates!$B$2:$B$60,MATCH(B179,Rates!$A$2:$A$60,0)))</f>
      </c>
      <c r="D179">
        <f>Assets!X179</f>
      </c>
      <c r="E179">
        <f>IF(AND(D179=1,Assets!J179=1,Assets!K179=0),1,0)</f>
      </c>
      <c r="F179">
        <f>Assets!T179</f>
      </c>
      <c r="G179">
        <f>Assets!AF179+Assets!L179</f>
      </c>
      <c r="H179">
        <f>Assets!M179</f>
      </c>
      <c r="I179" s="2">
        <f>IF($B179="",0,IF($D179=1,IF(1&lt;=$C179,MIN($G179+$H179*INDEX(Rates!$C$2:$AP$60,MATCH($B179,Rates!$A$2:$A$60,0),1),Assets!$Z179),MIN($G179+$H179*INDEX(Rates!$C$2:$AP$60,MATCH($B179,Rates!$A$2:$A$60,0),1),Assets!$Z179)),$G179+$H179*INDEX(Rates!$C$2:$AP$60,MATCH($B179,Rates!$A$2:$A$60,0),1)))</f>
      </c>
      <c r="J179" s="2">
        <f>IF($B179="",0,IF($D179=1,IF(2&lt;=$C179,MIN(IF($E179=1,$F179-$I179,$H179)*INDEX(Rates!$C$2:$AP$60,MATCH($B179,Rates!$A$2:$A$60,0),2),Limits!$B$7*Assets!$S179),MIN(Limits!$B$9*Assets!$S179,MAX(0,$F179-SUM($I179:I179)))),IF($E179=1,$F179-$I179,$H179)*INDEX(Rates!$C$2:$AP$60,MATCH($B179,Rates!$A$2:$A$60,0),2)))</f>
      </c>
      <c r="K179" s="2">
        <f>IF($B179="",0,IF($D179=1,IF(3&lt;=$C179,MIN(IF($E179=1,$F179-$I179,$H179)*INDEX(Rates!$C$2:$AP$60,MATCH($B179,Rates!$A$2:$A$60,0),3),Limits!$B$8*Assets!$S179),MIN(Limits!$B$9*Assets!$S179,MAX(0,$F179-SUM($I179:J179)))),IF($E179=1,$F179-$I179,$H179)*INDEX(Rates!$C$2:$AP$60,MATCH($B179,Rates!$A$2:$A$60,0),3)))</f>
      </c>
      <c r="L179" s="2">
        <f>IF($B179="",0,IF($D179=1,IF(4&lt;=$C179,MIN(IF($E179=1,$F179-$I179,$H179)*INDEX(Rates!$C$2:$AP$60,MATCH($B179,Rates!$A$2:$A$60,0),4),Limits!$B$9*Assets!$S179),MIN(Limits!$B$9*Assets!$S179,MAX(0,$F179-SUM($I179:K179)))),IF($E179=1,$F179-$I179,$H179)*INDEX(Rates!$C$2:$AP$60,MATCH($B179,Rates!$A$2:$A$60,0),4)))</f>
      </c>
      <c r="M179" s="2">
        <f>IF($B179="",0,IF($D179=1,IF(5&lt;=$C179,MIN(IF($E179=1,$F179-$I179,$H179)*INDEX(Rates!$C$2:$AP$60,MATCH($B179,Rates!$A$2:$A$60,0),5),Limits!$B$9*Assets!$S179),MIN(Limits!$B$9*Assets!$S179,MAX(0,$F179-SUM($I179:L179)))),IF($E179=1,$F179-$I179,$H179)*INDEX(Rates!$C$2:$AP$60,MATCH($B179,Rates!$A$2:$A$60,0),5)))</f>
      </c>
      <c r="N179" s="2">
        <f>IF($B179="",0,IF($D179=1,IF(6&lt;=$C179,MIN(IF($E179=1,$F179-$I179,$H179)*INDEX(Rates!$C$2:$AP$60,MATCH($B179,Rates!$A$2:$A$60,0),6),Limits!$B$9*Assets!$S179),MIN(Limits!$B$9*Assets!$S179,MAX(0,$F179-SUM($I179:M179)))),IF($E179=1,$F179-$I179,$H179)*INDEX(Rates!$C$2:$AP$60,MATCH($B179,Rates!$A$2:$A$60,0),6)))</f>
      </c>
      <c r="O179" s="2">
        <f>IF($B179="",0,IF($D179=1,IF(7&lt;=$C179,MIN(IF($E179=1,$F179-$I179,$H179)*INDEX(Rates!$C$2:$AP$60,MATCH($B179,Rates!$A$2:$A$60,0),7),Limits!$B$9*Assets!$S179),MIN(Limits!$B$9*Assets!$S179,MAX(0,$F179-SUM($I179:N179)))),IF($E179=1,$F179-$I179,$H179)*INDEX(Rates!$C$2:$AP$60,MATCH($B179,Rates!$A$2:$A$60,0),7)))</f>
      </c>
      <c r="P179" s="2">
        <f>IF($B179="",0,IF($D179=1,IF(8&lt;=$C179,MIN(IF($E179=1,$F179-$I179,$H179)*INDEX(Rates!$C$2:$AP$60,MATCH($B179,Rates!$A$2:$A$60,0),8),Limits!$B$9*Assets!$S179),MIN(Limits!$B$9*Assets!$S179,MAX(0,$F179-SUM($I179:O179)))),IF($E179=1,$F179-$I179,$H179)*INDEX(Rates!$C$2:$AP$60,MATCH($B179,Rates!$A$2:$A$60,0),8)))</f>
      </c>
      <c r="Q179" s="2">
        <f>IF($B179="",0,IF($D179=1,IF(9&lt;=$C179,MIN(IF($E179=1,$F179-$I179,$H179)*INDEX(Rates!$C$2:$AP$60,MATCH($B179,Rates!$A$2:$A$60,0),9),Limits!$B$9*Assets!$S179),MIN(Limits!$B$9*Assets!$S179,MAX(0,$F179-SUM($I179:P179)))),IF($E179=1,$F179-$I179,$H179)*INDEX(Rates!$C$2:$AP$60,MATCH($B179,Rates!$A$2:$A$60,0),9)))</f>
      </c>
      <c r="R179" s="2">
        <f>IF($B179="",0,IF($D179=1,IF(10&lt;=$C179,MIN(IF($E179=1,$F179-$I179,$H179)*INDEX(Rates!$C$2:$AP$60,MATCH($B179,Rates!$A$2:$A$60,0),10),Limits!$B$9*Assets!$S179),MIN(Limits!$B$9*Assets!$S179,MAX(0,$F179-SUM($I179:Q179)))),IF($E179=1,$F179-$I179,$H179)*INDEX(Rates!$C$2:$AP$60,MATCH($B179,Rates!$A$2:$A$60,0),10)))</f>
      </c>
      <c r="S179" s="2">
        <f>IF($B179="",0,IF($D179=1,IF(11&lt;=$C179,MIN(IF($E179=1,$F179-$I179,$H179)*INDEX(Rates!$C$2:$AP$60,MATCH($B179,Rates!$A$2:$A$60,0),11),Limits!$B$9*Assets!$S179),MIN(Limits!$B$9*Assets!$S179,MAX(0,$F179-SUM($I179:R179)))),IF($E179=1,$F179-$I179,$H179)*INDEX(Rates!$C$2:$AP$60,MATCH($B179,Rates!$A$2:$A$60,0),11)))</f>
      </c>
      <c r="T179" s="2">
        <f>IF($B179="",0,IF($D179=1,IF(12&lt;=$C179,MIN(IF($E179=1,$F179-$I179,$H179)*INDEX(Rates!$C$2:$AP$60,MATCH($B179,Rates!$A$2:$A$60,0),12),Limits!$B$9*Assets!$S179),MIN(Limits!$B$9*Assets!$S179,MAX(0,$F179-SUM($I179:S179)))),IF($E179=1,$F179-$I179,$H179)*INDEX(Rates!$C$2:$AP$60,MATCH($B179,Rates!$A$2:$A$60,0),12)))</f>
      </c>
      <c r="U179" s="2">
        <f>IF($B179="",0,IF($D179=1,IF(13&lt;=$C179,MIN(IF($E179=1,$F179-$I179,$H179)*INDEX(Rates!$C$2:$AP$60,MATCH($B179,Rates!$A$2:$A$60,0),13),Limits!$B$9*Assets!$S179),MIN(Limits!$B$9*Assets!$S179,MAX(0,$F179-SUM($I179:T179)))),IF($E179=1,$F179-$I179,$H179)*INDEX(Rates!$C$2:$AP$60,MATCH($B179,Rates!$A$2:$A$60,0),13)))</f>
      </c>
      <c r="V179" s="2">
        <f>IF($B179="",0,IF($D179=1,IF(14&lt;=$C179,MIN(IF($E179=1,$F179-$I179,$H179)*INDEX(Rates!$C$2:$AP$60,MATCH($B179,Rates!$A$2:$A$60,0),14),Limits!$B$9*Assets!$S179),MIN(Limits!$B$9*Assets!$S179,MAX(0,$F179-SUM($I179:U179)))),IF($E179=1,$F179-$I179,$H179)*INDEX(Rates!$C$2:$AP$60,MATCH($B179,Rates!$A$2:$A$60,0),14)))</f>
      </c>
      <c r="W179" s="2">
        <f>IF($B179="",0,IF($D179=1,IF(15&lt;=$C179,MIN(IF($E179=1,$F179-$I179,$H179)*INDEX(Rates!$C$2:$AP$60,MATCH($B179,Rates!$A$2:$A$60,0),15),Limits!$B$9*Assets!$S179),MIN(Limits!$B$9*Assets!$S179,MAX(0,$F179-SUM($I179:V179)))),IF($E179=1,$F179-$I179,$H179)*INDEX(Rates!$C$2:$AP$60,MATCH($B179,Rates!$A$2:$A$60,0),15)))</f>
      </c>
      <c r="X179" s="2">
        <f>IF($B179="",0,IF($D179=1,IF(16&lt;=$C179,MIN(IF($E179=1,$F179-$I179,$H179)*INDEX(Rates!$C$2:$AP$60,MATCH($B179,Rates!$A$2:$A$60,0),16),Limits!$B$9*Assets!$S179),MIN(Limits!$B$9*Assets!$S179,MAX(0,$F179-SUM($I179:W179)))),IF($E179=1,$F179-$I179,$H179)*INDEX(Rates!$C$2:$AP$60,MATCH($B179,Rates!$A$2:$A$60,0),16)))</f>
      </c>
      <c r="Y179" s="2">
        <f>IF($B179="",0,IF($D179=1,IF(17&lt;=$C179,MIN(IF($E179=1,$F179-$I179,$H179)*INDEX(Rates!$C$2:$AP$60,MATCH($B179,Rates!$A$2:$A$60,0),17),Limits!$B$9*Assets!$S179),MIN(Limits!$B$9*Assets!$S179,MAX(0,$F179-SUM($I179:X179)))),IF($E179=1,$F179-$I179,$H179)*INDEX(Rates!$C$2:$AP$60,MATCH($B179,Rates!$A$2:$A$60,0),17)))</f>
      </c>
      <c r="Z179" s="2">
        <f>IF($B179="",0,IF($D179=1,IF(18&lt;=$C179,MIN(IF($E179=1,$F179-$I179,$H179)*INDEX(Rates!$C$2:$AP$60,MATCH($B179,Rates!$A$2:$A$60,0),18),Limits!$B$9*Assets!$S179),MIN(Limits!$B$9*Assets!$S179,MAX(0,$F179-SUM($I179:Y179)))),IF($E179=1,$F179-$I179,$H179)*INDEX(Rates!$C$2:$AP$60,MATCH($B179,Rates!$A$2:$A$60,0),18)))</f>
      </c>
      <c r="AA179" s="2">
        <f>IF($B179="",0,IF($D179=1,IF(19&lt;=$C179,MIN(IF($E179=1,$F179-$I179,$H179)*INDEX(Rates!$C$2:$AP$60,MATCH($B179,Rates!$A$2:$A$60,0),19),Limits!$B$9*Assets!$S179),MIN(Limits!$B$9*Assets!$S179,MAX(0,$F179-SUM($I179:Z179)))),IF($E179=1,$F179-$I179,$H179)*INDEX(Rates!$C$2:$AP$60,MATCH($B179,Rates!$A$2:$A$60,0),19)))</f>
      </c>
      <c r="AB179" s="2">
        <f>IF($B179="",0,IF($D179=1,IF(20&lt;=$C179,MIN(IF($E179=1,$F179-$I179,$H179)*INDEX(Rates!$C$2:$AP$60,MATCH($B179,Rates!$A$2:$A$60,0),20),Limits!$B$9*Assets!$S179),MIN(Limits!$B$9*Assets!$S179,MAX(0,$F179-SUM($I179:AA179)))),IF($E179=1,$F179-$I179,$H179)*INDEX(Rates!$C$2:$AP$60,MATCH($B179,Rates!$A$2:$A$60,0),20)))</f>
      </c>
      <c r="AC179" s="2">
        <f>IF($B179="",0,IF($D179=1,IF(21&lt;=$C179,MIN(IF($E179=1,$F179-$I179,$H179)*INDEX(Rates!$C$2:$AP$60,MATCH($B179,Rates!$A$2:$A$60,0),21),Limits!$B$9*Assets!$S179),MIN(Limits!$B$9*Assets!$S179,MAX(0,$F179-SUM($I179:AB179)))),IF($E179=1,$F179-$I179,$H179)*INDEX(Rates!$C$2:$AP$60,MATCH($B179,Rates!$A$2:$A$60,0),21)))</f>
      </c>
      <c r="AD179" s="2">
        <f>IF($B179="",0,IF($D179=1,IF(22&lt;=$C179,MIN(IF($E179=1,$F179-$I179,$H179)*INDEX(Rates!$C$2:$AP$60,MATCH($B179,Rates!$A$2:$A$60,0),22),Limits!$B$9*Assets!$S179),MIN(Limits!$B$9*Assets!$S179,MAX(0,$F179-SUM($I179:AC179)))),IF($E179=1,$F179-$I179,$H179)*INDEX(Rates!$C$2:$AP$60,MATCH($B179,Rates!$A$2:$A$60,0),22)))</f>
      </c>
      <c r="AE179" s="2">
        <f>IF($B179="",0,IF($D179=1,IF(23&lt;=$C179,MIN(IF($E179=1,$F179-$I179,$H179)*INDEX(Rates!$C$2:$AP$60,MATCH($B179,Rates!$A$2:$A$60,0),23),Limits!$B$9*Assets!$S179),MIN(Limits!$B$9*Assets!$S179,MAX(0,$F179-SUM($I179:AD179)))),IF($E179=1,$F179-$I179,$H179)*INDEX(Rates!$C$2:$AP$60,MATCH($B179,Rates!$A$2:$A$60,0),23)))</f>
      </c>
      <c r="AF179" s="2">
        <f>IF($B179="",0,IF($D179=1,IF(24&lt;=$C179,MIN(IF($E179=1,$F179-$I179,$H179)*INDEX(Rates!$C$2:$AP$60,MATCH($B179,Rates!$A$2:$A$60,0),24),Limits!$B$9*Assets!$S179),MIN(Limits!$B$9*Assets!$S179,MAX(0,$F179-SUM($I179:AE179)))),IF($E179=1,$F179-$I179,$H179)*INDEX(Rates!$C$2:$AP$60,MATCH($B179,Rates!$A$2:$A$60,0),24)))</f>
      </c>
      <c r="AG179" s="2">
        <f>IF($B179="",0,IF($D179=1,IF(25&lt;=$C179,MIN(IF($E179=1,$F179-$I179,$H179)*INDEX(Rates!$C$2:$AP$60,MATCH($B179,Rates!$A$2:$A$60,0),25),Limits!$B$9*Assets!$S179),MIN(Limits!$B$9*Assets!$S179,MAX(0,$F179-SUM($I179:AF179)))),IF($E179=1,$F179-$I179,$H179)*INDEX(Rates!$C$2:$AP$60,MATCH($B179,Rates!$A$2:$A$60,0),25)))</f>
      </c>
      <c r="AH179" s="2">
        <f>IF($B179="",0,IF($D179=1,IF(26&lt;=$C179,MIN(IF($E179=1,$F179-$I179,$H179)*INDEX(Rates!$C$2:$AP$60,MATCH($B179,Rates!$A$2:$A$60,0),26),Limits!$B$9*Assets!$S179),MIN(Limits!$B$9*Assets!$S179,MAX(0,$F179-SUM($I179:AG179)))),IF($E179=1,$F179-$I179,$H179)*INDEX(Rates!$C$2:$AP$60,MATCH($B179,Rates!$A$2:$A$60,0),26)))</f>
      </c>
      <c r="AI179" s="2">
        <f>IF($B179="",0,IF($D179=1,IF(27&lt;=$C179,MIN(IF($E179=1,$F179-$I179,$H179)*INDEX(Rates!$C$2:$AP$60,MATCH($B179,Rates!$A$2:$A$60,0),27),Limits!$B$9*Assets!$S179),MIN(Limits!$B$9*Assets!$S179,MAX(0,$F179-SUM($I179:AH179)))),IF($E179=1,$F179-$I179,$H179)*INDEX(Rates!$C$2:$AP$60,MATCH($B179,Rates!$A$2:$A$60,0),27)))</f>
      </c>
      <c r="AJ179" s="2">
        <f>IF($B179="",0,IF($D179=1,IF(28&lt;=$C179,MIN(IF($E179=1,$F179-$I179,$H179)*INDEX(Rates!$C$2:$AP$60,MATCH($B179,Rates!$A$2:$A$60,0),28),Limits!$B$9*Assets!$S179),MIN(Limits!$B$9*Assets!$S179,MAX(0,$F179-SUM($I179:AI179)))),IF($E179=1,$F179-$I179,$H179)*INDEX(Rates!$C$2:$AP$60,MATCH($B179,Rates!$A$2:$A$60,0),28)))</f>
      </c>
      <c r="AK179" s="2">
        <f>IF($B179="",0,IF($D179=1,IF(29&lt;=$C179,MIN(IF($E179=1,$F179-$I179,$H179)*INDEX(Rates!$C$2:$AP$60,MATCH($B179,Rates!$A$2:$A$60,0),29),Limits!$B$9*Assets!$S179),MIN(Limits!$B$9*Assets!$S179,MAX(0,$F179-SUM($I179:AJ179)))),IF($E179=1,$F179-$I179,$H179)*INDEX(Rates!$C$2:$AP$60,MATCH($B179,Rates!$A$2:$A$60,0),29)))</f>
      </c>
      <c r="AL179" s="2">
        <f>IF($B179="",0,IF($D179=1,IF(30&lt;=$C179,MIN(IF($E179=1,$F179-$I179,$H179)*INDEX(Rates!$C$2:$AP$60,MATCH($B179,Rates!$A$2:$A$60,0),30),Limits!$B$9*Assets!$S179),MIN(Limits!$B$9*Assets!$S179,MAX(0,$F179-SUM($I179:AK179)))),IF($E179=1,$F179-$I179,$H179)*INDEX(Rates!$C$2:$AP$60,MATCH($B179,Rates!$A$2:$A$60,0),30)))</f>
      </c>
      <c r="AM179" s="2">
        <f>IF($B179="",0,IF($D179=1,IF(31&lt;=$C179,MIN(IF($E179=1,$F179-$I179,$H179)*INDEX(Rates!$C$2:$AP$60,MATCH($B179,Rates!$A$2:$A$60,0),31),Limits!$B$9*Assets!$S179),MIN(Limits!$B$9*Assets!$S179,MAX(0,$F179-SUM($I179:AL179)))),IF($E179=1,$F179-$I179,$H179)*INDEX(Rates!$C$2:$AP$60,MATCH($B179,Rates!$A$2:$A$60,0),31)))</f>
      </c>
      <c r="AN179" s="2">
        <f>IF($B179="",0,IF($D179=1,IF(32&lt;=$C179,MIN(IF($E179=1,$F179-$I179,$H179)*INDEX(Rates!$C$2:$AP$60,MATCH($B179,Rates!$A$2:$A$60,0),32),Limits!$B$9*Assets!$S179),MIN(Limits!$B$9*Assets!$S179,MAX(0,$F179-SUM($I179:AM179)))),IF($E179=1,$F179-$I179,$H179)*INDEX(Rates!$C$2:$AP$60,MATCH($B179,Rates!$A$2:$A$60,0),32)))</f>
      </c>
      <c r="AO179" s="2">
        <f>IF($B179="",0,IF($D179=1,IF(33&lt;=$C179,MIN(IF($E179=1,$F179-$I179,$H179)*INDEX(Rates!$C$2:$AP$60,MATCH($B179,Rates!$A$2:$A$60,0),33),Limits!$B$9*Assets!$S179),MIN(Limits!$B$9*Assets!$S179,MAX(0,$F179-SUM($I179:AN179)))),IF($E179=1,$F179-$I179,$H179)*INDEX(Rates!$C$2:$AP$60,MATCH($B179,Rates!$A$2:$A$60,0),33)))</f>
      </c>
      <c r="AP179" s="2">
        <f>IF($B179="",0,IF($D179=1,IF(34&lt;=$C179,MIN(IF($E179=1,$F179-$I179,$H179)*INDEX(Rates!$C$2:$AP$60,MATCH($B179,Rates!$A$2:$A$60,0),34),Limits!$B$9*Assets!$S179),MIN(Limits!$B$9*Assets!$S179,MAX(0,$F179-SUM($I179:AO179)))),IF($E179=1,$F179-$I179,$H179)*INDEX(Rates!$C$2:$AP$60,MATCH($B179,Rates!$A$2:$A$60,0),34)))</f>
      </c>
      <c r="AQ179" s="2">
        <f>IF($B179="",0,IF($D179=1,IF(35&lt;=$C179,MIN(IF($E179=1,$F179-$I179,$H179)*INDEX(Rates!$C$2:$AP$60,MATCH($B179,Rates!$A$2:$A$60,0),35),Limits!$B$9*Assets!$S179),MIN(Limits!$B$9*Assets!$S179,MAX(0,$F179-SUM($I179:AP179)))),IF($E179=1,$F179-$I179,$H179)*INDEX(Rates!$C$2:$AP$60,MATCH($B179,Rates!$A$2:$A$60,0),35)))</f>
      </c>
      <c r="AR179" s="2">
        <f>IF($B179="",0,IF($D179=1,IF(36&lt;=$C179,MIN(IF($E179=1,$F179-$I179,$H179)*INDEX(Rates!$C$2:$AP$60,MATCH($B179,Rates!$A$2:$A$60,0),36),Limits!$B$9*Assets!$S179),MIN(Limits!$B$9*Assets!$S179,MAX(0,$F179-SUM($I179:AQ179)))),IF($E179=1,$F179-$I179,$H179)*INDEX(Rates!$C$2:$AP$60,MATCH($B179,Rates!$A$2:$A$60,0),36)))</f>
      </c>
      <c r="AS179" s="2">
        <f>IF($B179="",0,IF($D179=1,IF(37&lt;=$C179,MIN(IF($E179=1,$F179-$I179,$H179)*INDEX(Rates!$C$2:$AP$60,MATCH($B179,Rates!$A$2:$A$60,0),37),Limits!$B$9*Assets!$S179),MIN(Limits!$B$9*Assets!$S179,MAX(0,$F179-SUM($I179:AR179)))),IF($E179=1,$F179-$I179,$H179)*INDEX(Rates!$C$2:$AP$60,MATCH($B179,Rates!$A$2:$A$60,0),37)))</f>
      </c>
      <c r="AT179" s="2">
        <f>IF($B179="",0,IF($D179=1,IF(38&lt;=$C179,MIN(IF($E179=1,$F179-$I179,$H179)*INDEX(Rates!$C$2:$AP$60,MATCH($B179,Rates!$A$2:$A$60,0),38),Limits!$B$9*Assets!$S179),MIN(Limits!$B$9*Assets!$S179,MAX(0,$F179-SUM($I179:AS179)))),IF($E179=1,$F179-$I179,$H179)*INDEX(Rates!$C$2:$AP$60,MATCH($B179,Rates!$A$2:$A$60,0),38)))</f>
      </c>
      <c r="AU179" s="2">
        <f>IF($B179="",0,IF($D179=1,IF(39&lt;=$C179,MIN(IF($E179=1,$F179-$I179,$H179)*INDEX(Rates!$C$2:$AP$60,MATCH($B179,Rates!$A$2:$A$60,0),39),Limits!$B$9*Assets!$S179),MIN(Limits!$B$9*Assets!$S179,MAX(0,$F179-SUM($I179:AT179)))),IF($E179=1,$F179-$I179,$H179)*INDEX(Rates!$C$2:$AP$60,MATCH($B179,Rates!$A$2:$A$60,0),39)))</f>
      </c>
      <c r="AV179" s="2">
        <f>IF($B179="",0,IF($D179=1,IF(40&lt;=$C179,MIN(IF($E179=1,$F179-$I179,$H179)*INDEX(Rates!$C$2:$AP$60,MATCH($B179,Rates!$A$2:$A$60,0),40),Limits!$B$9*Assets!$S179),MIN(Limits!$B$9*Assets!$S179,MAX(0,$F179-SUM($I179:AU179)))),IF($E179=1,$F179-$I179,$H179)*INDEX(Rates!$C$2:$AP$60,MATCH($B179,Rates!$A$2:$A$60,0),40)))</f>
      </c>
    </row>
    <row r="180" spans="1:48" x14ac:dyDescent="0.25">
      <c r="A180">
        <f>IF(Assets!A180="","",Assets!A180)</f>
      </c>
      <c r="B180">
        <f>Assets!AD180</f>
      </c>
      <c r="C180">
        <f>IF(B180="",0,INDEX(Rates!$B$2:$B$60,MATCH(B180,Rates!$A$2:$A$60,0)))</f>
      </c>
      <c r="D180">
        <f>Assets!X180</f>
      </c>
      <c r="E180">
        <f>IF(AND(D180=1,Assets!J180=1,Assets!K180=0),1,0)</f>
      </c>
      <c r="F180">
        <f>Assets!T180</f>
      </c>
      <c r="G180">
        <f>Assets!AF180+Assets!L180</f>
      </c>
      <c r="H180">
        <f>Assets!M180</f>
      </c>
      <c r="I180" s="2">
        <f>IF($B180="",0,IF($D180=1,IF(1&lt;=$C180,MIN($G180+$H180*INDEX(Rates!$C$2:$AP$60,MATCH($B180,Rates!$A$2:$A$60,0),1),Assets!$Z180),MIN($G180+$H180*INDEX(Rates!$C$2:$AP$60,MATCH($B180,Rates!$A$2:$A$60,0),1),Assets!$Z180)),$G180+$H180*INDEX(Rates!$C$2:$AP$60,MATCH($B180,Rates!$A$2:$A$60,0),1)))</f>
      </c>
      <c r="J180" s="2">
        <f>IF($B180="",0,IF($D180=1,IF(2&lt;=$C180,MIN(IF($E180=1,$F180-$I180,$H180)*INDEX(Rates!$C$2:$AP$60,MATCH($B180,Rates!$A$2:$A$60,0),2),Limits!$B$7*Assets!$S180),MIN(Limits!$B$9*Assets!$S180,MAX(0,$F180-SUM($I180:I180)))),IF($E180=1,$F180-$I180,$H180)*INDEX(Rates!$C$2:$AP$60,MATCH($B180,Rates!$A$2:$A$60,0),2)))</f>
      </c>
      <c r="K180" s="2">
        <f>IF($B180="",0,IF($D180=1,IF(3&lt;=$C180,MIN(IF($E180=1,$F180-$I180,$H180)*INDEX(Rates!$C$2:$AP$60,MATCH($B180,Rates!$A$2:$A$60,0),3),Limits!$B$8*Assets!$S180),MIN(Limits!$B$9*Assets!$S180,MAX(0,$F180-SUM($I180:J180)))),IF($E180=1,$F180-$I180,$H180)*INDEX(Rates!$C$2:$AP$60,MATCH($B180,Rates!$A$2:$A$60,0),3)))</f>
      </c>
      <c r="L180" s="2">
        <f>IF($B180="",0,IF($D180=1,IF(4&lt;=$C180,MIN(IF($E180=1,$F180-$I180,$H180)*INDEX(Rates!$C$2:$AP$60,MATCH($B180,Rates!$A$2:$A$60,0),4),Limits!$B$9*Assets!$S180),MIN(Limits!$B$9*Assets!$S180,MAX(0,$F180-SUM($I180:K180)))),IF($E180=1,$F180-$I180,$H180)*INDEX(Rates!$C$2:$AP$60,MATCH($B180,Rates!$A$2:$A$60,0),4)))</f>
      </c>
      <c r="M180" s="2">
        <f>IF($B180="",0,IF($D180=1,IF(5&lt;=$C180,MIN(IF($E180=1,$F180-$I180,$H180)*INDEX(Rates!$C$2:$AP$60,MATCH($B180,Rates!$A$2:$A$60,0),5),Limits!$B$9*Assets!$S180),MIN(Limits!$B$9*Assets!$S180,MAX(0,$F180-SUM($I180:L180)))),IF($E180=1,$F180-$I180,$H180)*INDEX(Rates!$C$2:$AP$60,MATCH($B180,Rates!$A$2:$A$60,0),5)))</f>
      </c>
      <c r="N180" s="2">
        <f>IF($B180="",0,IF($D180=1,IF(6&lt;=$C180,MIN(IF($E180=1,$F180-$I180,$H180)*INDEX(Rates!$C$2:$AP$60,MATCH($B180,Rates!$A$2:$A$60,0),6),Limits!$B$9*Assets!$S180),MIN(Limits!$B$9*Assets!$S180,MAX(0,$F180-SUM($I180:M180)))),IF($E180=1,$F180-$I180,$H180)*INDEX(Rates!$C$2:$AP$60,MATCH($B180,Rates!$A$2:$A$60,0),6)))</f>
      </c>
      <c r="O180" s="2">
        <f>IF($B180="",0,IF($D180=1,IF(7&lt;=$C180,MIN(IF($E180=1,$F180-$I180,$H180)*INDEX(Rates!$C$2:$AP$60,MATCH($B180,Rates!$A$2:$A$60,0),7),Limits!$B$9*Assets!$S180),MIN(Limits!$B$9*Assets!$S180,MAX(0,$F180-SUM($I180:N180)))),IF($E180=1,$F180-$I180,$H180)*INDEX(Rates!$C$2:$AP$60,MATCH($B180,Rates!$A$2:$A$60,0),7)))</f>
      </c>
      <c r="P180" s="2">
        <f>IF($B180="",0,IF($D180=1,IF(8&lt;=$C180,MIN(IF($E180=1,$F180-$I180,$H180)*INDEX(Rates!$C$2:$AP$60,MATCH($B180,Rates!$A$2:$A$60,0),8),Limits!$B$9*Assets!$S180),MIN(Limits!$B$9*Assets!$S180,MAX(0,$F180-SUM($I180:O180)))),IF($E180=1,$F180-$I180,$H180)*INDEX(Rates!$C$2:$AP$60,MATCH($B180,Rates!$A$2:$A$60,0),8)))</f>
      </c>
      <c r="Q180" s="2">
        <f>IF($B180="",0,IF($D180=1,IF(9&lt;=$C180,MIN(IF($E180=1,$F180-$I180,$H180)*INDEX(Rates!$C$2:$AP$60,MATCH($B180,Rates!$A$2:$A$60,0),9),Limits!$B$9*Assets!$S180),MIN(Limits!$B$9*Assets!$S180,MAX(0,$F180-SUM($I180:P180)))),IF($E180=1,$F180-$I180,$H180)*INDEX(Rates!$C$2:$AP$60,MATCH($B180,Rates!$A$2:$A$60,0),9)))</f>
      </c>
      <c r="R180" s="2">
        <f>IF($B180="",0,IF($D180=1,IF(10&lt;=$C180,MIN(IF($E180=1,$F180-$I180,$H180)*INDEX(Rates!$C$2:$AP$60,MATCH($B180,Rates!$A$2:$A$60,0),10),Limits!$B$9*Assets!$S180),MIN(Limits!$B$9*Assets!$S180,MAX(0,$F180-SUM($I180:Q180)))),IF($E180=1,$F180-$I180,$H180)*INDEX(Rates!$C$2:$AP$60,MATCH($B180,Rates!$A$2:$A$60,0),10)))</f>
      </c>
      <c r="S180" s="2">
        <f>IF($B180="",0,IF($D180=1,IF(11&lt;=$C180,MIN(IF($E180=1,$F180-$I180,$H180)*INDEX(Rates!$C$2:$AP$60,MATCH($B180,Rates!$A$2:$A$60,0),11),Limits!$B$9*Assets!$S180),MIN(Limits!$B$9*Assets!$S180,MAX(0,$F180-SUM($I180:R180)))),IF($E180=1,$F180-$I180,$H180)*INDEX(Rates!$C$2:$AP$60,MATCH($B180,Rates!$A$2:$A$60,0),11)))</f>
      </c>
      <c r="T180" s="2">
        <f>IF($B180="",0,IF($D180=1,IF(12&lt;=$C180,MIN(IF($E180=1,$F180-$I180,$H180)*INDEX(Rates!$C$2:$AP$60,MATCH($B180,Rates!$A$2:$A$60,0),12),Limits!$B$9*Assets!$S180),MIN(Limits!$B$9*Assets!$S180,MAX(0,$F180-SUM($I180:S180)))),IF($E180=1,$F180-$I180,$H180)*INDEX(Rates!$C$2:$AP$60,MATCH($B180,Rates!$A$2:$A$60,0),12)))</f>
      </c>
      <c r="U180" s="2">
        <f>IF($B180="",0,IF($D180=1,IF(13&lt;=$C180,MIN(IF($E180=1,$F180-$I180,$H180)*INDEX(Rates!$C$2:$AP$60,MATCH($B180,Rates!$A$2:$A$60,0),13),Limits!$B$9*Assets!$S180),MIN(Limits!$B$9*Assets!$S180,MAX(0,$F180-SUM($I180:T180)))),IF($E180=1,$F180-$I180,$H180)*INDEX(Rates!$C$2:$AP$60,MATCH($B180,Rates!$A$2:$A$60,0),13)))</f>
      </c>
      <c r="V180" s="2">
        <f>IF($B180="",0,IF($D180=1,IF(14&lt;=$C180,MIN(IF($E180=1,$F180-$I180,$H180)*INDEX(Rates!$C$2:$AP$60,MATCH($B180,Rates!$A$2:$A$60,0),14),Limits!$B$9*Assets!$S180),MIN(Limits!$B$9*Assets!$S180,MAX(0,$F180-SUM($I180:U180)))),IF($E180=1,$F180-$I180,$H180)*INDEX(Rates!$C$2:$AP$60,MATCH($B180,Rates!$A$2:$A$60,0),14)))</f>
      </c>
      <c r="W180" s="2">
        <f>IF($B180="",0,IF($D180=1,IF(15&lt;=$C180,MIN(IF($E180=1,$F180-$I180,$H180)*INDEX(Rates!$C$2:$AP$60,MATCH($B180,Rates!$A$2:$A$60,0),15),Limits!$B$9*Assets!$S180),MIN(Limits!$B$9*Assets!$S180,MAX(0,$F180-SUM($I180:V180)))),IF($E180=1,$F180-$I180,$H180)*INDEX(Rates!$C$2:$AP$60,MATCH($B180,Rates!$A$2:$A$60,0),15)))</f>
      </c>
      <c r="X180" s="2">
        <f>IF($B180="",0,IF($D180=1,IF(16&lt;=$C180,MIN(IF($E180=1,$F180-$I180,$H180)*INDEX(Rates!$C$2:$AP$60,MATCH($B180,Rates!$A$2:$A$60,0),16),Limits!$B$9*Assets!$S180),MIN(Limits!$B$9*Assets!$S180,MAX(0,$F180-SUM($I180:W180)))),IF($E180=1,$F180-$I180,$H180)*INDEX(Rates!$C$2:$AP$60,MATCH($B180,Rates!$A$2:$A$60,0),16)))</f>
      </c>
      <c r="Y180" s="2">
        <f>IF($B180="",0,IF($D180=1,IF(17&lt;=$C180,MIN(IF($E180=1,$F180-$I180,$H180)*INDEX(Rates!$C$2:$AP$60,MATCH($B180,Rates!$A$2:$A$60,0),17),Limits!$B$9*Assets!$S180),MIN(Limits!$B$9*Assets!$S180,MAX(0,$F180-SUM($I180:X180)))),IF($E180=1,$F180-$I180,$H180)*INDEX(Rates!$C$2:$AP$60,MATCH($B180,Rates!$A$2:$A$60,0),17)))</f>
      </c>
      <c r="Z180" s="2">
        <f>IF($B180="",0,IF($D180=1,IF(18&lt;=$C180,MIN(IF($E180=1,$F180-$I180,$H180)*INDEX(Rates!$C$2:$AP$60,MATCH($B180,Rates!$A$2:$A$60,0),18),Limits!$B$9*Assets!$S180),MIN(Limits!$B$9*Assets!$S180,MAX(0,$F180-SUM($I180:Y180)))),IF($E180=1,$F180-$I180,$H180)*INDEX(Rates!$C$2:$AP$60,MATCH($B180,Rates!$A$2:$A$60,0),18)))</f>
      </c>
      <c r="AA180" s="2">
        <f>IF($B180="",0,IF($D180=1,IF(19&lt;=$C180,MIN(IF($E180=1,$F180-$I180,$H180)*INDEX(Rates!$C$2:$AP$60,MATCH($B180,Rates!$A$2:$A$60,0),19),Limits!$B$9*Assets!$S180),MIN(Limits!$B$9*Assets!$S180,MAX(0,$F180-SUM($I180:Z180)))),IF($E180=1,$F180-$I180,$H180)*INDEX(Rates!$C$2:$AP$60,MATCH($B180,Rates!$A$2:$A$60,0),19)))</f>
      </c>
      <c r="AB180" s="2">
        <f>IF($B180="",0,IF($D180=1,IF(20&lt;=$C180,MIN(IF($E180=1,$F180-$I180,$H180)*INDEX(Rates!$C$2:$AP$60,MATCH($B180,Rates!$A$2:$A$60,0),20),Limits!$B$9*Assets!$S180),MIN(Limits!$B$9*Assets!$S180,MAX(0,$F180-SUM($I180:AA180)))),IF($E180=1,$F180-$I180,$H180)*INDEX(Rates!$C$2:$AP$60,MATCH($B180,Rates!$A$2:$A$60,0),20)))</f>
      </c>
      <c r="AC180" s="2">
        <f>IF($B180="",0,IF($D180=1,IF(21&lt;=$C180,MIN(IF($E180=1,$F180-$I180,$H180)*INDEX(Rates!$C$2:$AP$60,MATCH($B180,Rates!$A$2:$A$60,0),21),Limits!$B$9*Assets!$S180),MIN(Limits!$B$9*Assets!$S180,MAX(0,$F180-SUM($I180:AB180)))),IF($E180=1,$F180-$I180,$H180)*INDEX(Rates!$C$2:$AP$60,MATCH($B180,Rates!$A$2:$A$60,0),21)))</f>
      </c>
      <c r="AD180" s="2">
        <f>IF($B180="",0,IF($D180=1,IF(22&lt;=$C180,MIN(IF($E180=1,$F180-$I180,$H180)*INDEX(Rates!$C$2:$AP$60,MATCH($B180,Rates!$A$2:$A$60,0),22),Limits!$B$9*Assets!$S180),MIN(Limits!$B$9*Assets!$S180,MAX(0,$F180-SUM($I180:AC180)))),IF($E180=1,$F180-$I180,$H180)*INDEX(Rates!$C$2:$AP$60,MATCH($B180,Rates!$A$2:$A$60,0),22)))</f>
      </c>
      <c r="AE180" s="2">
        <f>IF($B180="",0,IF($D180=1,IF(23&lt;=$C180,MIN(IF($E180=1,$F180-$I180,$H180)*INDEX(Rates!$C$2:$AP$60,MATCH($B180,Rates!$A$2:$A$60,0),23),Limits!$B$9*Assets!$S180),MIN(Limits!$B$9*Assets!$S180,MAX(0,$F180-SUM($I180:AD180)))),IF($E180=1,$F180-$I180,$H180)*INDEX(Rates!$C$2:$AP$60,MATCH($B180,Rates!$A$2:$A$60,0),23)))</f>
      </c>
      <c r="AF180" s="2">
        <f>IF($B180="",0,IF($D180=1,IF(24&lt;=$C180,MIN(IF($E180=1,$F180-$I180,$H180)*INDEX(Rates!$C$2:$AP$60,MATCH($B180,Rates!$A$2:$A$60,0),24),Limits!$B$9*Assets!$S180),MIN(Limits!$B$9*Assets!$S180,MAX(0,$F180-SUM($I180:AE180)))),IF($E180=1,$F180-$I180,$H180)*INDEX(Rates!$C$2:$AP$60,MATCH($B180,Rates!$A$2:$A$60,0),24)))</f>
      </c>
      <c r="AG180" s="2">
        <f>IF($B180="",0,IF($D180=1,IF(25&lt;=$C180,MIN(IF($E180=1,$F180-$I180,$H180)*INDEX(Rates!$C$2:$AP$60,MATCH($B180,Rates!$A$2:$A$60,0),25),Limits!$B$9*Assets!$S180),MIN(Limits!$B$9*Assets!$S180,MAX(0,$F180-SUM($I180:AF180)))),IF($E180=1,$F180-$I180,$H180)*INDEX(Rates!$C$2:$AP$60,MATCH($B180,Rates!$A$2:$A$60,0),25)))</f>
      </c>
      <c r="AH180" s="2">
        <f>IF($B180="",0,IF($D180=1,IF(26&lt;=$C180,MIN(IF($E180=1,$F180-$I180,$H180)*INDEX(Rates!$C$2:$AP$60,MATCH($B180,Rates!$A$2:$A$60,0),26),Limits!$B$9*Assets!$S180),MIN(Limits!$B$9*Assets!$S180,MAX(0,$F180-SUM($I180:AG180)))),IF($E180=1,$F180-$I180,$H180)*INDEX(Rates!$C$2:$AP$60,MATCH($B180,Rates!$A$2:$A$60,0),26)))</f>
      </c>
      <c r="AI180" s="2">
        <f>IF($B180="",0,IF($D180=1,IF(27&lt;=$C180,MIN(IF($E180=1,$F180-$I180,$H180)*INDEX(Rates!$C$2:$AP$60,MATCH($B180,Rates!$A$2:$A$60,0),27),Limits!$B$9*Assets!$S180),MIN(Limits!$B$9*Assets!$S180,MAX(0,$F180-SUM($I180:AH180)))),IF($E180=1,$F180-$I180,$H180)*INDEX(Rates!$C$2:$AP$60,MATCH($B180,Rates!$A$2:$A$60,0),27)))</f>
      </c>
      <c r="AJ180" s="2">
        <f>IF($B180="",0,IF($D180=1,IF(28&lt;=$C180,MIN(IF($E180=1,$F180-$I180,$H180)*INDEX(Rates!$C$2:$AP$60,MATCH($B180,Rates!$A$2:$A$60,0),28),Limits!$B$9*Assets!$S180),MIN(Limits!$B$9*Assets!$S180,MAX(0,$F180-SUM($I180:AI180)))),IF($E180=1,$F180-$I180,$H180)*INDEX(Rates!$C$2:$AP$60,MATCH($B180,Rates!$A$2:$A$60,0),28)))</f>
      </c>
      <c r="AK180" s="2">
        <f>IF($B180="",0,IF($D180=1,IF(29&lt;=$C180,MIN(IF($E180=1,$F180-$I180,$H180)*INDEX(Rates!$C$2:$AP$60,MATCH($B180,Rates!$A$2:$A$60,0),29),Limits!$B$9*Assets!$S180),MIN(Limits!$B$9*Assets!$S180,MAX(0,$F180-SUM($I180:AJ180)))),IF($E180=1,$F180-$I180,$H180)*INDEX(Rates!$C$2:$AP$60,MATCH($B180,Rates!$A$2:$A$60,0),29)))</f>
      </c>
      <c r="AL180" s="2">
        <f>IF($B180="",0,IF($D180=1,IF(30&lt;=$C180,MIN(IF($E180=1,$F180-$I180,$H180)*INDEX(Rates!$C$2:$AP$60,MATCH($B180,Rates!$A$2:$A$60,0),30),Limits!$B$9*Assets!$S180),MIN(Limits!$B$9*Assets!$S180,MAX(0,$F180-SUM($I180:AK180)))),IF($E180=1,$F180-$I180,$H180)*INDEX(Rates!$C$2:$AP$60,MATCH($B180,Rates!$A$2:$A$60,0),30)))</f>
      </c>
      <c r="AM180" s="2">
        <f>IF($B180="",0,IF($D180=1,IF(31&lt;=$C180,MIN(IF($E180=1,$F180-$I180,$H180)*INDEX(Rates!$C$2:$AP$60,MATCH($B180,Rates!$A$2:$A$60,0),31),Limits!$B$9*Assets!$S180),MIN(Limits!$B$9*Assets!$S180,MAX(0,$F180-SUM($I180:AL180)))),IF($E180=1,$F180-$I180,$H180)*INDEX(Rates!$C$2:$AP$60,MATCH($B180,Rates!$A$2:$A$60,0),31)))</f>
      </c>
      <c r="AN180" s="2">
        <f>IF($B180="",0,IF($D180=1,IF(32&lt;=$C180,MIN(IF($E180=1,$F180-$I180,$H180)*INDEX(Rates!$C$2:$AP$60,MATCH($B180,Rates!$A$2:$A$60,0),32),Limits!$B$9*Assets!$S180),MIN(Limits!$B$9*Assets!$S180,MAX(0,$F180-SUM($I180:AM180)))),IF($E180=1,$F180-$I180,$H180)*INDEX(Rates!$C$2:$AP$60,MATCH($B180,Rates!$A$2:$A$60,0),32)))</f>
      </c>
      <c r="AO180" s="2">
        <f>IF($B180="",0,IF($D180=1,IF(33&lt;=$C180,MIN(IF($E180=1,$F180-$I180,$H180)*INDEX(Rates!$C$2:$AP$60,MATCH($B180,Rates!$A$2:$A$60,0),33),Limits!$B$9*Assets!$S180),MIN(Limits!$B$9*Assets!$S180,MAX(0,$F180-SUM($I180:AN180)))),IF($E180=1,$F180-$I180,$H180)*INDEX(Rates!$C$2:$AP$60,MATCH($B180,Rates!$A$2:$A$60,0),33)))</f>
      </c>
      <c r="AP180" s="2">
        <f>IF($B180="",0,IF($D180=1,IF(34&lt;=$C180,MIN(IF($E180=1,$F180-$I180,$H180)*INDEX(Rates!$C$2:$AP$60,MATCH($B180,Rates!$A$2:$A$60,0),34),Limits!$B$9*Assets!$S180),MIN(Limits!$B$9*Assets!$S180,MAX(0,$F180-SUM($I180:AO180)))),IF($E180=1,$F180-$I180,$H180)*INDEX(Rates!$C$2:$AP$60,MATCH($B180,Rates!$A$2:$A$60,0),34)))</f>
      </c>
      <c r="AQ180" s="2">
        <f>IF($B180="",0,IF($D180=1,IF(35&lt;=$C180,MIN(IF($E180=1,$F180-$I180,$H180)*INDEX(Rates!$C$2:$AP$60,MATCH($B180,Rates!$A$2:$A$60,0),35),Limits!$B$9*Assets!$S180),MIN(Limits!$B$9*Assets!$S180,MAX(0,$F180-SUM($I180:AP180)))),IF($E180=1,$F180-$I180,$H180)*INDEX(Rates!$C$2:$AP$60,MATCH($B180,Rates!$A$2:$A$60,0),35)))</f>
      </c>
      <c r="AR180" s="2">
        <f>IF($B180="",0,IF($D180=1,IF(36&lt;=$C180,MIN(IF($E180=1,$F180-$I180,$H180)*INDEX(Rates!$C$2:$AP$60,MATCH($B180,Rates!$A$2:$A$60,0),36),Limits!$B$9*Assets!$S180),MIN(Limits!$B$9*Assets!$S180,MAX(0,$F180-SUM($I180:AQ180)))),IF($E180=1,$F180-$I180,$H180)*INDEX(Rates!$C$2:$AP$60,MATCH($B180,Rates!$A$2:$A$60,0),36)))</f>
      </c>
      <c r="AS180" s="2">
        <f>IF($B180="",0,IF($D180=1,IF(37&lt;=$C180,MIN(IF($E180=1,$F180-$I180,$H180)*INDEX(Rates!$C$2:$AP$60,MATCH($B180,Rates!$A$2:$A$60,0),37),Limits!$B$9*Assets!$S180),MIN(Limits!$B$9*Assets!$S180,MAX(0,$F180-SUM($I180:AR180)))),IF($E180=1,$F180-$I180,$H180)*INDEX(Rates!$C$2:$AP$60,MATCH($B180,Rates!$A$2:$A$60,0),37)))</f>
      </c>
      <c r="AT180" s="2">
        <f>IF($B180="",0,IF($D180=1,IF(38&lt;=$C180,MIN(IF($E180=1,$F180-$I180,$H180)*INDEX(Rates!$C$2:$AP$60,MATCH($B180,Rates!$A$2:$A$60,0),38),Limits!$B$9*Assets!$S180),MIN(Limits!$B$9*Assets!$S180,MAX(0,$F180-SUM($I180:AS180)))),IF($E180=1,$F180-$I180,$H180)*INDEX(Rates!$C$2:$AP$60,MATCH($B180,Rates!$A$2:$A$60,0),38)))</f>
      </c>
      <c r="AU180" s="2">
        <f>IF($B180="",0,IF($D180=1,IF(39&lt;=$C180,MIN(IF($E180=1,$F180-$I180,$H180)*INDEX(Rates!$C$2:$AP$60,MATCH($B180,Rates!$A$2:$A$60,0),39),Limits!$B$9*Assets!$S180),MIN(Limits!$B$9*Assets!$S180,MAX(0,$F180-SUM($I180:AT180)))),IF($E180=1,$F180-$I180,$H180)*INDEX(Rates!$C$2:$AP$60,MATCH($B180,Rates!$A$2:$A$60,0),39)))</f>
      </c>
      <c r="AV180" s="2">
        <f>IF($B180="",0,IF($D180=1,IF(40&lt;=$C180,MIN(IF($E180=1,$F180-$I180,$H180)*INDEX(Rates!$C$2:$AP$60,MATCH($B180,Rates!$A$2:$A$60,0),40),Limits!$B$9*Assets!$S180),MIN(Limits!$B$9*Assets!$S180,MAX(0,$F180-SUM($I180:AU180)))),IF($E180=1,$F180-$I180,$H180)*INDEX(Rates!$C$2:$AP$60,MATCH($B180,Rates!$A$2:$A$60,0),40)))</f>
      </c>
    </row>
    <row r="181" spans="1:48" x14ac:dyDescent="0.25">
      <c r="A181">
        <f>IF(Assets!A181="","",Assets!A181)</f>
      </c>
      <c r="B181">
        <f>Assets!AD181</f>
      </c>
      <c r="C181">
        <f>IF(B181="",0,INDEX(Rates!$B$2:$B$60,MATCH(B181,Rates!$A$2:$A$60,0)))</f>
      </c>
      <c r="D181">
        <f>Assets!X181</f>
      </c>
      <c r="E181">
        <f>IF(AND(D181=1,Assets!J181=1,Assets!K181=0),1,0)</f>
      </c>
      <c r="F181">
        <f>Assets!T181</f>
      </c>
      <c r="G181">
        <f>Assets!AF181+Assets!L181</f>
      </c>
      <c r="H181">
        <f>Assets!M181</f>
      </c>
      <c r="I181" s="2">
        <f>IF($B181="",0,IF($D181=1,IF(1&lt;=$C181,MIN($G181+$H181*INDEX(Rates!$C$2:$AP$60,MATCH($B181,Rates!$A$2:$A$60,0),1),Assets!$Z181),MIN($G181+$H181*INDEX(Rates!$C$2:$AP$60,MATCH($B181,Rates!$A$2:$A$60,0),1),Assets!$Z181)),$G181+$H181*INDEX(Rates!$C$2:$AP$60,MATCH($B181,Rates!$A$2:$A$60,0),1)))</f>
      </c>
      <c r="J181" s="2">
        <f>IF($B181="",0,IF($D181=1,IF(2&lt;=$C181,MIN(IF($E181=1,$F181-$I181,$H181)*INDEX(Rates!$C$2:$AP$60,MATCH($B181,Rates!$A$2:$A$60,0),2),Limits!$B$7*Assets!$S181),MIN(Limits!$B$9*Assets!$S181,MAX(0,$F181-SUM($I181:I181)))),IF($E181=1,$F181-$I181,$H181)*INDEX(Rates!$C$2:$AP$60,MATCH($B181,Rates!$A$2:$A$60,0),2)))</f>
      </c>
      <c r="K181" s="2">
        <f>IF($B181="",0,IF($D181=1,IF(3&lt;=$C181,MIN(IF($E181=1,$F181-$I181,$H181)*INDEX(Rates!$C$2:$AP$60,MATCH($B181,Rates!$A$2:$A$60,0),3),Limits!$B$8*Assets!$S181),MIN(Limits!$B$9*Assets!$S181,MAX(0,$F181-SUM($I181:J181)))),IF($E181=1,$F181-$I181,$H181)*INDEX(Rates!$C$2:$AP$60,MATCH($B181,Rates!$A$2:$A$60,0),3)))</f>
      </c>
      <c r="L181" s="2">
        <f>IF($B181="",0,IF($D181=1,IF(4&lt;=$C181,MIN(IF($E181=1,$F181-$I181,$H181)*INDEX(Rates!$C$2:$AP$60,MATCH($B181,Rates!$A$2:$A$60,0),4),Limits!$B$9*Assets!$S181),MIN(Limits!$B$9*Assets!$S181,MAX(0,$F181-SUM($I181:K181)))),IF($E181=1,$F181-$I181,$H181)*INDEX(Rates!$C$2:$AP$60,MATCH($B181,Rates!$A$2:$A$60,0),4)))</f>
      </c>
      <c r="M181" s="2">
        <f>IF($B181="",0,IF($D181=1,IF(5&lt;=$C181,MIN(IF($E181=1,$F181-$I181,$H181)*INDEX(Rates!$C$2:$AP$60,MATCH($B181,Rates!$A$2:$A$60,0),5),Limits!$B$9*Assets!$S181),MIN(Limits!$B$9*Assets!$S181,MAX(0,$F181-SUM($I181:L181)))),IF($E181=1,$F181-$I181,$H181)*INDEX(Rates!$C$2:$AP$60,MATCH($B181,Rates!$A$2:$A$60,0),5)))</f>
      </c>
      <c r="N181" s="2">
        <f>IF($B181="",0,IF($D181=1,IF(6&lt;=$C181,MIN(IF($E181=1,$F181-$I181,$H181)*INDEX(Rates!$C$2:$AP$60,MATCH($B181,Rates!$A$2:$A$60,0),6),Limits!$B$9*Assets!$S181),MIN(Limits!$B$9*Assets!$S181,MAX(0,$F181-SUM($I181:M181)))),IF($E181=1,$F181-$I181,$H181)*INDEX(Rates!$C$2:$AP$60,MATCH($B181,Rates!$A$2:$A$60,0),6)))</f>
      </c>
      <c r="O181" s="2">
        <f>IF($B181="",0,IF($D181=1,IF(7&lt;=$C181,MIN(IF($E181=1,$F181-$I181,$H181)*INDEX(Rates!$C$2:$AP$60,MATCH($B181,Rates!$A$2:$A$60,0),7),Limits!$B$9*Assets!$S181),MIN(Limits!$B$9*Assets!$S181,MAX(0,$F181-SUM($I181:N181)))),IF($E181=1,$F181-$I181,$H181)*INDEX(Rates!$C$2:$AP$60,MATCH($B181,Rates!$A$2:$A$60,0),7)))</f>
      </c>
      <c r="P181" s="2">
        <f>IF($B181="",0,IF($D181=1,IF(8&lt;=$C181,MIN(IF($E181=1,$F181-$I181,$H181)*INDEX(Rates!$C$2:$AP$60,MATCH($B181,Rates!$A$2:$A$60,0),8),Limits!$B$9*Assets!$S181),MIN(Limits!$B$9*Assets!$S181,MAX(0,$F181-SUM($I181:O181)))),IF($E181=1,$F181-$I181,$H181)*INDEX(Rates!$C$2:$AP$60,MATCH($B181,Rates!$A$2:$A$60,0),8)))</f>
      </c>
      <c r="Q181" s="2">
        <f>IF($B181="",0,IF($D181=1,IF(9&lt;=$C181,MIN(IF($E181=1,$F181-$I181,$H181)*INDEX(Rates!$C$2:$AP$60,MATCH($B181,Rates!$A$2:$A$60,0),9),Limits!$B$9*Assets!$S181),MIN(Limits!$B$9*Assets!$S181,MAX(0,$F181-SUM($I181:P181)))),IF($E181=1,$F181-$I181,$H181)*INDEX(Rates!$C$2:$AP$60,MATCH($B181,Rates!$A$2:$A$60,0),9)))</f>
      </c>
      <c r="R181" s="2">
        <f>IF($B181="",0,IF($D181=1,IF(10&lt;=$C181,MIN(IF($E181=1,$F181-$I181,$H181)*INDEX(Rates!$C$2:$AP$60,MATCH($B181,Rates!$A$2:$A$60,0),10),Limits!$B$9*Assets!$S181),MIN(Limits!$B$9*Assets!$S181,MAX(0,$F181-SUM($I181:Q181)))),IF($E181=1,$F181-$I181,$H181)*INDEX(Rates!$C$2:$AP$60,MATCH($B181,Rates!$A$2:$A$60,0),10)))</f>
      </c>
      <c r="S181" s="2">
        <f>IF($B181="",0,IF($D181=1,IF(11&lt;=$C181,MIN(IF($E181=1,$F181-$I181,$H181)*INDEX(Rates!$C$2:$AP$60,MATCH($B181,Rates!$A$2:$A$60,0),11),Limits!$B$9*Assets!$S181),MIN(Limits!$B$9*Assets!$S181,MAX(0,$F181-SUM($I181:R181)))),IF($E181=1,$F181-$I181,$H181)*INDEX(Rates!$C$2:$AP$60,MATCH($B181,Rates!$A$2:$A$60,0),11)))</f>
      </c>
      <c r="T181" s="2">
        <f>IF($B181="",0,IF($D181=1,IF(12&lt;=$C181,MIN(IF($E181=1,$F181-$I181,$H181)*INDEX(Rates!$C$2:$AP$60,MATCH($B181,Rates!$A$2:$A$60,0),12),Limits!$B$9*Assets!$S181),MIN(Limits!$B$9*Assets!$S181,MAX(0,$F181-SUM($I181:S181)))),IF($E181=1,$F181-$I181,$H181)*INDEX(Rates!$C$2:$AP$60,MATCH($B181,Rates!$A$2:$A$60,0),12)))</f>
      </c>
      <c r="U181" s="2">
        <f>IF($B181="",0,IF($D181=1,IF(13&lt;=$C181,MIN(IF($E181=1,$F181-$I181,$H181)*INDEX(Rates!$C$2:$AP$60,MATCH($B181,Rates!$A$2:$A$60,0),13),Limits!$B$9*Assets!$S181),MIN(Limits!$B$9*Assets!$S181,MAX(0,$F181-SUM($I181:T181)))),IF($E181=1,$F181-$I181,$H181)*INDEX(Rates!$C$2:$AP$60,MATCH($B181,Rates!$A$2:$A$60,0),13)))</f>
      </c>
      <c r="V181" s="2">
        <f>IF($B181="",0,IF($D181=1,IF(14&lt;=$C181,MIN(IF($E181=1,$F181-$I181,$H181)*INDEX(Rates!$C$2:$AP$60,MATCH($B181,Rates!$A$2:$A$60,0),14),Limits!$B$9*Assets!$S181),MIN(Limits!$B$9*Assets!$S181,MAX(0,$F181-SUM($I181:U181)))),IF($E181=1,$F181-$I181,$H181)*INDEX(Rates!$C$2:$AP$60,MATCH($B181,Rates!$A$2:$A$60,0),14)))</f>
      </c>
      <c r="W181" s="2">
        <f>IF($B181="",0,IF($D181=1,IF(15&lt;=$C181,MIN(IF($E181=1,$F181-$I181,$H181)*INDEX(Rates!$C$2:$AP$60,MATCH($B181,Rates!$A$2:$A$60,0),15),Limits!$B$9*Assets!$S181),MIN(Limits!$B$9*Assets!$S181,MAX(0,$F181-SUM($I181:V181)))),IF($E181=1,$F181-$I181,$H181)*INDEX(Rates!$C$2:$AP$60,MATCH($B181,Rates!$A$2:$A$60,0),15)))</f>
      </c>
      <c r="X181" s="2">
        <f>IF($B181="",0,IF($D181=1,IF(16&lt;=$C181,MIN(IF($E181=1,$F181-$I181,$H181)*INDEX(Rates!$C$2:$AP$60,MATCH($B181,Rates!$A$2:$A$60,0),16),Limits!$B$9*Assets!$S181),MIN(Limits!$B$9*Assets!$S181,MAX(0,$F181-SUM($I181:W181)))),IF($E181=1,$F181-$I181,$H181)*INDEX(Rates!$C$2:$AP$60,MATCH($B181,Rates!$A$2:$A$60,0),16)))</f>
      </c>
      <c r="Y181" s="2">
        <f>IF($B181="",0,IF($D181=1,IF(17&lt;=$C181,MIN(IF($E181=1,$F181-$I181,$H181)*INDEX(Rates!$C$2:$AP$60,MATCH($B181,Rates!$A$2:$A$60,0),17),Limits!$B$9*Assets!$S181),MIN(Limits!$B$9*Assets!$S181,MAX(0,$F181-SUM($I181:X181)))),IF($E181=1,$F181-$I181,$H181)*INDEX(Rates!$C$2:$AP$60,MATCH($B181,Rates!$A$2:$A$60,0),17)))</f>
      </c>
      <c r="Z181" s="2">
        <f>IF($B181="",0,IF($D181=1,IF(18&lt;=$C181,MIN(IF($E181=1,$F181-$I181,$H181)*INDEX(Rates!$C$2:$AP$60,MATCH($B181,Rates!$A$2:$A$60,0),18),Limits!$B$9*Assets!$S181),MIN(Limits!$B$9*Assets!$S181,MAX(0,$F181-SUM($I181:Y181)))),IF($E181=1,$F181-$I181,$H181)*INDEX(Rates!$C$2:$AP$60,MATCH($B181,Rates!$A$2:$A$60,0),18)))</f>
      </c>
      <c r="AA181" s="2">
        <f>IF($B181="",0,IF($D181=1,IF(19&lt;=$C181,MIN(IF($E181=1,$F181-$I181,$H181)*INDEX(Rates!$C$2:$AP$60,MATCH($B181,Rates!$A$2:$A$60,0),19),Limits!$B$9*Assets!$S181),MIN(Limits!$B$9*Assets!$S181,MAX(0,$F181-SUM($I181:Z181)))),IF($E181=1,$F181-$I181,$H181)*INDEX(Rates!$C$2:$AP$60,MATCH($B181,Rates!$A$2:$A$60,0),19)))</f>
      </c>
      <c r="AB181" s="2">
        <f>IF($B181="",0,IF($D181=1,IF(20&lt;=$C181,MIN(IF($E181=1,$F181-$I181,$H181)*INDEX(Rates!$C$2:$AP$60,MATCH($B181,Rates!$A$2:$A$60,0),20),Limits!$B$9*Assets!$S181),MIN(Limits!$B$9*Assets!$S181,MAX(0,$F181-SUM($I181:AA181)))),IF($E181=1,$F181-$I181,$H181)*INDEX(Rates!$C$2:$AP$60,MATCH($B181,Rates!$A$2:$A$60,0),20)))</f>
      </c>
      <c r="AC181" s="2">
        <f>IF($B181="",0,IF($D181=1,IF(21&lt;=$C181,MIN(IF($E181=1,$F181-$I181,$H181)*INDEX(Rates!$C$2:$AP$60,MATCH($B181,Rates!$A$2:$A$60,0),21),Limits!$B$9*Assets!$S181),MIN(Limits!$B$9*Assets!$S181,MAX(0,$F181-SUM($I181:AB181)))),IF($E181=1,$F181-$I181,$H181)*INDEX(Rates!$C$2:$AP$60,MATCH($B181,Rates!$A$2:$A$60,0),21)))</f>
      </c>
      <c r="AD181" s="2">
        <f>IF($B181="",0,IF($D181=1,IF(22&lt;=$C181,MIN(IF($E181=1,$F181-$I181,$H181)*INDEX(Rates!$C$2:$AP$60,MATCH($B181,Rates!$A$2:$A$60,0),22),Limits!$B$9*Assets!$S181),MIN(Limits!$B$9*Assets!$S181,MAX(0,$F181-SUM($I181:AC181)))),IF($E181=1,$F181-$I181,$H181)*INDEX(Rates!$C$2:$AP$60,MATCH($B181,Rates!$A$2:$A$60,0),22)))</f>
      </c>
      <c r="AE181" s="2">
        <f>IF($B181="",0,IF($D181=1,IF(23&lt;=$C181,MIN(IF($E181=1,$F181-$I181,$H181)*INDEX(Rates!$C$2:$AP$60,MATCH($B181,Rates!$A$2:$A$60,0),23),Limits!$B$9*Assets!$S181),MIN(Limits!$B$9*Assets!$S181,MAX(0,$F181-SUM($I181:AD181)))),IF($E181=1,$F181-$I181,$H181)*INDEX(Rates!$C$2:$AP$60,MATCH($B181,Rates!$A$2:$A$60,0),23)))</f>
      </c>
      <c r="AF181" s="2">
        <f>IF($B181="",0,IF($D181=1,IF(24&lt;=$C181,MIN(IF($E181=1,$F181-$I181,$H181)*INDEX(Rates!$C$2:$AP$60,MATCH($B181,Rates!$A$2:$A$60,0),24),Limits!$B$9*Assets!$S181),MIN(Limits!$B$9*Assets!$S181,MAX(0,$F181-SUM($I181:AE181)))),IF($E181=1,$F181-$I181,$H181)*INDEX(Rates!$C$2:$AP$60,MATCH($B181,Rates!$A$2:$A$60,0),24)))</f>
      </c>
      <c r="AG181" s="2">
        <f>IF($B181="",0,IF($D181=1,IF(25&lt;=$C181,MIN(IF($E181=1,$F181-$I181,$H181)*INDEX(Rates!$C$2:$AP$60,MATCH($B181,Rates!$A$2:$A$60,0),25),Limits!$B$9*Assets!$S181),MIN(Limits!$B$9*Assets!$S181,MAX(0,$F181-SUM($I181:AF181)))),IF($E181=1,$F181-$I181,$H181)*INDEX(Rates!$C$2:$AP$60,MATCH($B181,Rates!$A$2:$A$60,0),25)))</f>
      </c>
      <c r="AH181" s="2">
        <f>IF($B181="",0,IF($D181=1,IF(26&lt;=$C181,MIN(IF($E181=1,$F181-$I181,$H181)*INDEX(Rates!$C$2:$AP$60,MATCH($B181,Rates!$A$2:$A$60,0),26),Limits!$B$9*Assets!$S181),MIN(Limits!$B$9*Assets!$S181,MAX(0,$F181-SUM($I181:AG181)))),IF($E181=1,$F181-$I181,$H181)*INDEX(Rates!$C$2:$AP$60,MATCH($B181,Rates!$A$2:$A$60,0),26)))</f>
      </c>
      <c r="AI181" s="2">
        <f>IF($B181="",0,IF($D181=1,IF(27&lt;=$C181,MIN(IF($E181=1,$F181-$I181,$H181)*INDEX(Rates!$C$2:$AP$60,MATCH($B181,Rates!$A$2:$A$60,0),27),Limits!$B$9*Assets!$S181),MIN(Limits!$B$9*Assets!$S181,MAX(0,$F181-SUM($I181:AH181)))),IF($E181=1,$F181-$I181,$H181)*INDEX(Rates!$C$2:$AP$60,MATCH($B181,Rates!$A$2:$A$60,0),27)))</f>
      </c>
      <c r="AJ181" s="2">
        <f>IF($B181="",0,IF($D181=1,IF(28&lt;=$C181,MIN(IF($E181=1,$F181-$I181,$H181)*INDEX(Rates!$C$2:$AP$60,MATCH($B181,Rates!$A$2:$A$60,0),28),Limits!$B$9*Assets!$S181),MIN(Limits!$B$9*Assets!$S181,MAX(0,$F181-SUM($I181:AI181)))),IF($E181=1,$F181-$I181,$H181)*INDEX(Rates!$C$2:$AP$60,MATCH($B181,Rates!$A$2:$A$60,0),28)))</f>
      </c>
      <c r="AK181" s="2">
        <f>IF($B181="",0,IF($D181=1,IF(29&lt;=$C181,MIN(IF($E181=1,$F181-$I181,$H181)*INDEX(Rates!$C$2:$AP$60,MATCH($B181,Rates!$A$2:$A$60,0),29),Limits!$B$9*Assets!$S181),MIN(Limits!$B$9*Assets!$S181,MAX(0,$F181-SUM($I181:AJ181)))),IF($E181=1,$F181-$I181,$H181)*INDEX(Rates!$C$2:$AP$60,MATCH($B181,Rates!$A$2:$A$60,0),29)))</f>
      </c>
      <c r="AL181" s="2">
        <f>IF($B181="",0,IF($D181=1,IF(30&lt;=$C181,MIN(IF($E181=1,$F181-$I181,$H181)*INDEX(Rates!$C$2:$AP$60,MATCH($B181,Rates!$A$2:$A$60,0),30),Limits!$B$9*Assets!$S181),MIN(Limits!$B$9*Assets!$S181,MAX(0,$F181-SUM($I181:AK181)))),IF($E181=1,$F181-$I181,$H181)*INDEX(Rates!$C$2:$AP$60,MATCH($B181,Rates!$A$2:$A$60,0),30)))</f>
      </c>
      <c r="AM181" s="2">
        <f>IF($B181="",0,IF($D181=1,IF(31&lt;=$C181,MIN(IF($E181=1,$F181-$I181,$H181)*INDEX(Rates!$C$2:$AP$60,MATCH($B181,Rates!$A$2:$A$60,0),31),Limits!$B$9*Assets!$S181),MIN(Limits!$B$9*Assets!$S181,MAX(0,$F181-SUM($I181:AL181)))),IF($E181=1,$F181-$I181,$H181)*INDEX(Rates!$C$2:$AP$60,MATCH($B181,Rates!$A$2:$A$60,0),31)))</f>
      </c>
      <c r="AN181" s="2">
        <f>IF($B181="",0,IF($D181=1,IF(32&lt;=$C181,MIN(IF($E181=1,$F181-$I181,$H181)*INDEX(Rates!$C$2:$AP$60,MATCH($B181,Rates!$A$2:$A$60,0),32),Limits!$B$9*Assets!$S181),MIN(Limits!$B$9*Assets!$S181,MAX(0,$F181-SUM($I181:AM181)))),IF($E181=1,$F181-$I181,$H181)*INDEX(Rates!$C$2:$AP$60,MATCH($B181,Rates!$A$2:$A$60,0),32)))</f>
      </c>
      <c r="AO181" s="2">
        <f>IF($B181="",0,IF($D181=1,IF(33&lt;=$C181,MIN(IF($E181=1,$F181-$I181,$H181)*INDEX(Rates!$C$2:$AP$60,MATCH($B181,Rates!$A$2:$A$60,0),33),Limits!$B$9*Assets!$S181),MIN(Limits!$B$9*Assets!$S181,MAX(0,$F181-SUM($I181:AN181)))),IF($E181=1,$F181-$I181,$H181)*INDEX(Rates!$C$2:$AP$60,MATCH($B181,Rates!$A$2:$A$60,0),33)))</f>
      </c>
      <c r="AP181" s="2">
        <f>IF($B181="",0,IF($D181=1,IF(34&lt;=$C181,MIN(IF($E181=1,$F181-$I181,$H181)*INDEX(Rates!$C$2:$AP$60,MATCH($B181,Rates!$A$2:$A$60,0),34),Limits!$B$9*Assets!$S181),MIN(Limits!$B$9*Assets!$S181,MAX(0,$F181-SUM($I181:AO181)))),IF($E181=1,$F181-$I181,$H181)*INDEX(Rates!$C$2:$AP$60,MATCH($B181,Rates!$A$2:$A$60,0),34)))</f>
      </c>
      <c r="AQ181" s="2">
        <f>IF($B181="",0,IF($D181=1,IF(35&lt;=$C181,MIN(IF($E181=1,$F181-$I181,$H181)*INDEX(Rates!$C$2:$AP$60,MATCH($B181,Rates!$A$2:$A$60,0),35),Limits!$B$9*Assets!$S181),MIN(Limits!$B$9*Assets!$S181,MAX(0,$F181-SUM($I181:AP181)))),IF($E181=1,$F181-$I181,$H181)*INDEX(Rates!$C$2:$AP$60,MATCH($B181,Rates!$A$2:$A$60,0),35)))</f>
      </c>
      <c r="AR181" s="2">
        <f>IF($B181="",0,IF($D181=1,IF(36&lt;=$C181,MIN(IF($E181=1,$F181-$I181,$H181)*INDEX(Rates!$C$2:$AP$60,MATCH($B181,Rates!$A$2:$A$60,0),36),Limits!$B$9*Assets!$S181),MIN(Limits!$B$9*Assets!$S181,MAX(0,$F181-SUM($I181:AQ181)))),IF($E181=1,$F181-$I181,$H181)*INDEX(Rates!$C$2:$AP$60,MATCH($B181,Rates!$A$2:$A$60,0),36)))</f>
      </c>
      <c r="AS181" s="2">
        <f>IF($B181="",0,IF($D181=1,IF(37&lt;=$C181,MIN(IF($E181=1,$F181-$I181,$H181)*INDEX(Rates!$C$2:$AP$60,MATCH($B181,Rates!$A$2:$A$60,0),37),Limits!$B$9*Assets!$S181),MIN(Limits!$B$9*Assets!$S181,MAX(0,$F181-SUM($I181:AR181)))),IF($E181=1,$F181-$I181,$H181)*INDEX(Rates!$C$2:$AP$60,MATCH($B181,Rates!$A$2:$A$60,0),37)))</f>
      </c>
      <c r="AT181" s="2">
        <f>IF($B181="",0,IF($D181=1,IF(38&lt;=$C181,MIN(IF($E181=1,$F181-$I181,$H181)*INDEX(Rates!$C$2:$AP$60,MATCH($B181,Rates!$A$2:$A$60,0),38),Limits!$B$9*Assets!$S181),MIN(Limits!$B$9*Assets!$S181,MAX(0,$F181-SUM($I181:AS181)))),IF($E181=1,$F181-$I181,$H181)*INDEX(Rates!$C$2:$AP$60,MATCH($B181,Rates!$A$2:$A$60,0),38)))</f>
      </c>
      <c r="AU181" s="2">
        <f>IF($B181="",0,IF($D181=1,IF(39&lt;=$C181,MIN(IF($E181=1,$F181-$I181,$H181)*INDEX(Rates!$C$2:$AP$60,MATCH($B181,Rates!$A$2:$A$60,0),39),Limits!$B$9*Assets!$S181),MIN(Limits!$B$9*Assets!$S181,MAX(0,$F181-SUM($I181:AT181)))),IF($E181=1,$F181-$I181,$H181)*INDEX(Rates!$C$2:$AP$60,MATCH($B181,Rates!$A$2:$A$60,0),39)))</f>
      </c>
      <c r="AV181" s="2">
        <f>IF($B181="",0,IF($D181=1,IF(40&lt;=$C181,MIN(IF($E181=1,$F181-$I181,$H181)*INDEX(Rates!$C$2:$AP$60,MATCH($B181,Rates!$A$2:$A$60,0),40),Limits!$B$9*Assets!$S181),MIN(Limits!$B$9*Assets!$S181,MAX(0,$F181-SUM($I181:AU181)))),IF($E181=1,$F181-$I181,$H181)*INDEX(Rates!$C$2:$AP$60,MATCH($B181,Rates!$A$2:$A$60,0),40)))</f>
      </c>
    </row>
    <row r="182" spans="1:48" x14ac:dyDescent="0.25">
      <c r="A182">
        <f>IF(Assets!A182="","",Assets!A182)</f>
      </c>
      <c r="B182">
        <f>Assets!AD182</f>
      </c>
      <c r="C182">
        <f>IF(B182="",0,INDEX(Rates!$B$2:$B$60,MATCH(B182,Rates!$A$2:$A$60,0)))</f>
      </c>
      <c r="D182">
        <f>Assets!X182</f>
      </c>
      <c r="E182">
        <f>IF(AND(D182=1,Assets!J182=1,Assets!K182=0),1,0)</f>
      </c>
      <c r="F182">
        <f>Assets!T182</f>
      </c>
      <c r="G182">
        <f>Assets!AF182+Assets!L182</f>
      </c>
      <c r="H182">
        <f>Assets!M182</f>
      </c>
      <c r="I182" s="2">
        <f>IF($B182="",0,IF($D182=1,IF(1&lt;=$C182,MIN($G182+$H182*INDEX(Rates!$C$2:$AP$60,MATCH($B182,Rates!$A$2:$A$60,0),1),Assets!$Z182),MIN($G182+$H182*INDEX(Rates!$C$2:$AP$60,MATCH($B182,Rates!$A$2:$A$60,0),1),Assets!$Z182)),$G182+$H182*INDEX(Rates!$C$2:$AP$60,MATCH($B182,Rates!$A$2:$A$60,0),1)))</f>
      </c>
      <c r="J182" s="2">
        <f>IF($B182="",0,IF($D182=1,IF(2&lt;=$C182,MIN(IF($E182=1,$F182-$I182,$H182)*INDEX(Rates!$C$2:$AP$60,MATCH($B182,Rates!$A$2:$A$60,0),2),Limits!$B$7*Assets!$S182),MIN(Limits!$B$9*Assets!$S182,MAX(0,$F182-SUM($I182:I182)))),IF($E182=1,$F182-$I182,$H182)*INDEX(Rates!$C$2:$AP$60,MATCH($B182,Rates!$A$2:$A$60,0),2)))</f>
      </c>
      <c r="K182" s="2">
        <f>IF($B182="",0,IF($D182=1,IF(3&lt;=$C182,MIN(IF($E182=1,$F182-$I182,$H182)*INDEX(Rates!$C$2:$AP$60,MATCH($B182,Rates!$A$2:$A$60,0),3),Limits!$B$8*Assets!$S182),MIN(Limits!$B$9*Assets!$S182,MAX(0,$F182-SUM($I182:J182)))),IF($E182=1,$F182-$I182,$H182)*INDEX(Rates!$C$2:$AP$60,MATCH($B182,Rates!$A$2:$A$60,0),3)))</f>
      </c>
      <c r="L182" s="2">
        <f>IF($B182="",0,IF($D182=1,IF(4&lt;=$C182,MIN(IF($E182=1,$F182-$I182,$H182)*INDEX(Rates!$C$2:$AP$60,MATCH($B182,Rates!$A$2:$A$60,0),4),Limits!$B$9*Assets!$S182),MIN(Limits!$B$9*Assets!$S182,MAX(0,$F182-SUM($I182:K182)))),IF($E182=1,$F182-$I182,$H182)*INDEX(Rates!$C$2:$AP$60,MATCH($B182,Rates!$A$2:$A$60,0),4)))</f>
      </c>
      <c r="M182" s="2">
        <f>IF($B182="",0,IF($D182=1,IF(5&lt;=$C182,MIN(IF($E182=1,$F182-$I182,$H182)*INDEX(Rates!$C$2:$AP$60,MATCH($B182,Rates!$A$2:$A$60,0),5),Limits!$B$9*Assets!$S182),MIN(Limits!$B$9*Assets!$S182,MAX(0,$F182-SUM($I182:L182)))),IF($E182=1,$F182-$I182,$H182)*INDEX(Rates!$C$2:$AP$60,MATCH($B182,Rates!$A$2:$A$60,0),5)))</f>
      </c>
      <c r="N182" s="2">
        <f>IF($B182="",0,IF($D182=1,IF(6&lt;=$C182,MIN(IF($E182=1,$F182-$I182,$H182)*INDEX(Rates!$C$2:$AP$60,MATCH($B182,Rates!$A$2:$A$60,0),6),Limits!$B$9*Assets!$S182),MIN(Limits!$B$9*Assets!$S182,MAX(0,$F182-SUM($I182:M182)))),IF($E182=1,$F182-$I182,$H182)*INDEX(Rates!$C$2:$AP$60,MATCH($B182,Rates!$A$2:$A$60,0),6)))</f>
      </c>
      <c r="O182" s="2">
        <f>IF($B182="",0,IF($D182=1,IF(7&lt;=$C182,MIN(IF($E182=1,$F182-$I182,$H182)*INDEX(Rates!$C$2:$AP$60,MATCH($B182,Rates!$A$2:$A$60,0),7),Limits!$B$9*Assets!$S182),MIN(Limits!$B$9*Assets!$S182,MAX(0,$F182-SUM($I182:N182)))),IF($E182=1,$F182-$I182,$H182)*INDEX(Rates!$C$2:$AP$60,MATCH($B182,Rates!$A$2:$A$60,0),7)))</f>
      </c>
      <c r="P182" s="2">
        <f>IF($B182="",0,IF($D182=1,IF(8&lt;=$C182,MIN(IF($E182=1,$F182-$I182,$H182)*INDEX(Rates!$C$2:$AP$60,MATCH($B182,Rates!$A$2:$A$60,0),8),Limits!$B$9*Assets!$S182),MIN(Limits!$B$9*Assets!$S182,MAX(0,$F182-SUM($I182:O182)))),IF($E182=1,$F182-$I182,$H182)*INDEX(Rates!$C$2:$AP$60,MATCH($B182,Rates!$A$2:$A$60,0),8)))</f>
      </c>
      <c r="Q182" s="2">
        <f>IF($B182="",0,IF($D182=1,IF(9&lt;=$C182,MIN(IF($E182=1,$F182-$I182,$H182)*INDEX(Rates!$C$2:$AP$60,MATCH($B182,Rates!$A$2:$A$60,0),9),Limits!$B$9*Assets!$S182),MIN(Limits!$B$9*Assets!$S182,MAX(0,$F182-SUM($I182:P182)))),IF($E182=1,$F182-$I182,$H182)*INDEX(Rates!$C$2:$AP$60,MATCH($B182,Rates!$A$2:$A$60,0),9)))</f>
      </c>
      <c r="R182" s="2">
        <f>IF($B182="",0,IF($D182=1,IF(10&lt;=$C182,MIN(IF($E182=1,$F182-$I182,$H182)*INDEX(Rates!$C$2:$AP$60,MATCH($B182,Rates!$A$2:$A$60,0),10),Limits!$B$9*Assets!$S182),MIN(Limits!$B$9*Assets!$S182,MAX(0,$F182-SUM($I182:Q182)))),IF($E182=1,$F182-$I182,$H182)*INDEX(Rates!$C$2:$AP$60,MATCH($B182,Rates!$A$2:$A$60,0),10)))</f>
      </c>
      <c r="S182" s="2">
        <f>IF($B182="",0,IF($D182=1,IF(11&lt;=$C182,MIN(IF($E182=1,$F182-$I182,$H182)*INDEX(Rates!$C$2:$AP$60,MATCH($B182,Rates!$A$2:$A$60,0),11),Limits!$B$9*Assets!$S182),MIN(Limits!$B$9*Assets!$S182,MAX(0,$F182-SUM($I182:R182)))),IF($E182=1,$F182-$I182,$H182)*INDEX(Rates!$C$2:$AP$60,MATCH($B182,Rates!$A$2:$A$60,0),11)))</f>
      </c>
      <c r="T182" s="2">
        <f>IF($B182="",0,IF($D182=1,IF(12&lt;=$C182,MIN(IF($E182=1,$F182-$I182,$H182)*INDEX(Rates!$C$2:$AP$60,MATCH($B182,Rates!$A$2:$A$60,0),12),Limits!$B$9*Assets!$S182),MIN(Limits!$B$9*Assets!$S182,MAX(0,$F182-SUM($I182:S182)))),IF($E182=1,$F182-$I182,$H182)*INDEX(Rates!$C$2:$AP$60,MATCH($B182,Rates!$A$2:$A$60,0),12)))</f>
      </c>
      <c r="U182" s="2">
        <f>IF($B182="",0,IF($D182=1,IF(13&lt;=$C182,MIN(IF($E182=1,$F182-$I182,$H182)*INDEX(Rates!$C$2:$AP$60,MATCH($B182,Rates!$A$2:$A$60,0),13),Limits!$B$9*Assets!$S182),MIN(Limits!$B$9*Assets!$S182,MAX(0,$F182-SUM($I182:T182)))),IF($E182=1,$F182-$I182,$H182)*INDEX(Rates!$C$2:$AP$60,MATCH($B182,Rates!$A$2:$A$60,0),13)))</f>
      </c>
      <c r="V182" s="2">
        <f>IF($B182="",0,IF($D182=1,IF(14&lt;=$C182,MIN(IF($E182=1,$F182-$I182,$H182)*INDEX(Rates!$C$2:$AP$60,MATCH($B182,Rates!$A$2:$A$60,0),14),Limits!$B$9*Assets!$S182),MIN(Limits!$B$9*Assets!$S182,MAX(0,$F182-SUM($I182:U182)))),IF($E182=1,$F182-$I182,$H182)*INDEX(Rates!$C$2:$AP$60,MATCH($B182,Rates!$A$2:$A$60,0),14)))</f>
      </c>
      <c r="W182" s="2">
        <f>IF($B182="",0,IF($D182=1,IF(15&lt;=$C182,MIN(IF($E182=1,$F182-$I182,$H182)*INDEX(Rates!$C$2:$AP$60,MATCH($B182,Rates!$A$2:$A$60,0),15),Limits!$B$9*Assets!$S182),MIN(Limits!$B$9*Assets!$S182,MAX(0,$F182-SUM($I182:V182)))),IF($E182=1,$F182-$I182,$H182)*INDEX(Rates!$C$2:$AP$60,MATCH($B182,Rates!$A$2:$A$60,0),15)))</f>
      </c>
      <c r="X182" s="2">
        <f>IF($B182="",0,IF($D182=1,IF(16&lt;=$C182,MIN(IF($E182=1,$F182-$I182,$H182)*INDEX(Rates!$C$2:$AP$60,MATCH($B182,Rates!$A$2:$A$60,0),16),Limits!$B$9*Assets!$S182),MIN(Limits!$B$9*Assets!$S182,MAX(0,$F182-SUM($I182:W182)))),IF($E182=1,$F182-$I182,$H182)*INDEX(Rates!$C$2:$AP$60,MATCH($B182,Rates!$A$2:$A$60,0),16)))</f>
      </c>
      <c r="Y182" s="2">
        <f>IF($B182="",0,IF($D182=1,IF(17&lt;=$C182,MIN(IF($E182=1,$F182-$I182,$H182)*INDEX(Rates!$C$2:$AP$60,MATCH($B182,Rates!$A$2:$A$60,0),17),Limits!$B$9*Assets!$S182),MIN(Limits!$B$9*Assets!$S182,MAX(0,$F182-SUM($I182:X182)))),IF($E182=1,$F182-$I182,$H182)*INDEX(Rates!$C$2:$AP$60,MATCH($B182,Rates!$A$2:$A$60,0),17)))</f>
      </c>
      <c r="Z182" s="2">
        <f>IF($B182="",0,IF($D182=1,IF(18&lt;=$C182,MIN(IF($E182=1,$F182-$I182,$H182)*INDEX(Rates!$C$2:$AP$60,MATCH($B182,Rates!$A$2:$A$60,0),18),Limits!$B$9*Assets!$S182),MIN(Limits!$B$9*Assets!$S182,MAX(0,$F182-SUM($I182:Y182)))),IF($E182=1,$F182-$I182,$H182)*INDEX(Rates!$C$2:$AP$60,MATCH($B182,Rates!$A$2:$A$60,0),18)))</f>
      </c>
      <c r="AA182" s="2">
        <f>IF($B182="",0,IF($D182=1,IF(19&lt;=$C182,MIN(IF($E182=1,$F182-$I182,$H182)*INDEX(Rates!$C$2:$AP$60,MATCH($B182,Rates!$A$2:$A$60,0),19),Limits!$B$9*Assets!$S182),MIN(Limits!$B$9*Assets!$S182,MAX(0,$F182-SUM($I182:Z182)))),IF($E182=1,$F182-$I182,$H182)*INDEX(Rates!$C$2:$AP$60,MATCH($B182,Rates!$A$2:$A$60,0),19)))</f>
      </c>
      <c r="AB182" s="2">
        <f>IF($B182="",0,IF($D182=1,IF(20&lt;=$C182,MIN(IF($E182=1,$F182-$I182,$H182)*INDEX(Rates!$C$2:$AP$60,MATCH($B182,Rates!$A$2:$A$60,0),20),Limits!$B$9*Assets!$S182),MIN(Limits!$B$9*Assets!$S182,MAX(0,$F182-SUM($I182:AA182)))),IF($E182=1,$F182-$I182,$H182)*INDEX(Rates!$C$2:$AP$60,MATCH($B182,Rates!$A$2:$A$60,0),20)))</f>
      </c>
      <c r="AC182" s="2">
        <f>IF($B182="",0,IF($D182=1,IF(21&lt;=$C182,MIN(IF($E182=1,$F182-$I182,$H182)*INDEX(Rates!$C$2:$AP$60,MATCH($B182,Rates!$A$2:$A$60,0),21),Limits!$B$9*Assets!$S182),MIN(Limits!$B$9*Assets!$S182,MAX(0,$F182-SUM($I182:AB182)))),IF($E182=1,$F182-$I182,$H182)*INDEX(Rates!$C$2:$AP$60,MATCH($B182,Rates!$A$2:$A$60,0),21)))</f>
      </c>
      <c r="AD182" s="2">
        <f>IF($B182="",0,IF($D182=1,IF(22&lt;=$C182,MIN(IF($E182=1,$F182-$I182,$H182)*INDEX(Rates!$C$2:$AP$60,MATCH($B182,Rates!$A$2:$A$60,0),22),Limits!$B$9*Assets!$S182),MIN(Limits!$B$9*Assets!$S182,MAX(0,$F182-SUM($I182:AC182)))),IF($E182=1,$F182-$I182,$H182)*INDEX(Rates!$C$2:$AP$60,MATCH($B182,Rates!$A$2:$A$60,0),22)))</f>
      </c>
      <c r="AE182" s="2">
        <f>IF($B182="",0,IF($D182=1,IF(23&lt;=$C182,MIN(IF($E182=1,$F182-$I182,$H182)*INDEX(Rates!$C$2:$AP$60,MATCH($B182,Rates!$A$2:$A$60,0),23),Limits!$B$9*Assets!$S182),MIN(Limits!$B$9*Assets!$S182,MAX(0,$F182-SUM($I182:AD182)))),IF($E182=1,$F182-$I182,$H182)*INDEX(Rates!$C$2:$AP$60,MATCH($B182,Rates!$A$2:$A$60,0),23)))</f>
      </c>
      <c r="AF182" s="2">
        <f>IF($B182="",0,IF($D182=1,IF(24&lt;=$C182,MIN(IF($E182=1,$F182-$I182,$H182)*INDEX(Rates!$C$2:$AP$60,MATCH($B182,Rates!$A$2:$A$60,0),24),Limits!$B$9*Assets!$S182),MIN(Limits!$B$9*Assets!$S182,MAX(0,$F182-SUM($I182:AE182)))),IF($E182=1,$F182-$I182,$H182)*INDEX(Rates!$C$2:$AP$60,MATCH($B182,Rates!$A$2:$A$60,0),24)))</f>
      </c>
      <c r="AG182" s="2">
        <f>IF($B182="",0,IF($D182=1,IF(25&lt;=$C182,MIN(IF($E182=1,$F182-$I182,$H182)*INDEX(Rates!$C$2:$AP$60,MATCH($B182,Rates!$A$2:$A$60,0),25),Limits!$B$9*Assets!$S182),MIN(Limits!$B$9*Assets!$S182,MAX(0,$F182-SUM($I182:AF182)))),IF($E182=1,$F182-$I182,$H182)*INDEX(Rates!$C$2:$AP$60,MATCH($B182,Rates!$A$2:$A$60,0),25)))</f>
      </c>
      <c r="AH182" s="2">
        <f>IF($B182="",0,IF($D182=1,IF(26&lt;=$C182,MIN(IF($E182=1,$F182-$I182,$H182)*INDEX(Rates!$C$2:$AP$60,MATCH($B182,Rates!$A$2:$A$60,0),26),Limits!$B$9*Assets!$S182),MIN(Limits!$B$9*Assets!$S182,MAX(0,$F182-SUM($I182:AG182)))),IF($E182=1,$F182-$I182,$H182)*INDEX(Rates!$C$2:$AP$60,MATCH($B182,Rates!$A$2:$A$60,0),26)))</f>
      </c>
      <c r="AI182" s="2">
        <f>IF($B182="",0,IF($D182=1,IF(27&lt;=$C182,MIN(IF($E182=1,$F182-$I182,$H182)*INDEX(Rates!$C$2:$AP$60,MATCH($B182,Rates!$A$2:$A$60,0),27),Limits!$B$9*Assets!$S182),MIN(Limits!$B$9*Assets!$S182,MAX(0,$F182-SUM($I182:AH182)))),IF($E182=1,$F182-$I182,$H182)*INDEX(Rates!$C$2:$AP$60,MATCH($B182,Rates!$A$2:$A$60,0),27)))</f>
      </c>
      <c r="AJ182" s="2">
        <f>IF($B182="",0,IF($D182=1,IF(28&lt;=$C182,MIN(IF($E182=1,$F182-$I182,$H182)*INDEX(Rates!$C$2:$AP$60,MATCH($B182,Rates!$A$2:$A$60,0),28),Limits!$B$9*Assets!$S182),MIN(Limits!$B$9*Assets!$S182,MAX(0,$F182-SUM($I182:AI182)))),IF($E182=1,$F182-$I182,$H182)*INDEX(Rates!$C$2:$AP$60,MATCH($B182,Rates!$A$2:$A$60,0),28)))</f>
      </c>
      <c r="AK182" s="2">
        <f>IF($B182="",0,IF($D182=1,IF(29&lt;=$C182,MIN(IF($E182=1,$F182-$I182,$H182)*INDEX(Rates!$C$2:$AP$60,MATCH($B182,Rates!$A$2:$A$60,0),29),Limits!$B$9*Assets!$S182),MIN(Limits!$B$9*Assets!$S182,MAX(0,$F182-SUM($I182:AJ182)))),IF($E182=1,$F182-$I182,$H182)*INDEX(Rates!$C$2:$AP$60,MATCH($B182,Rates!$A$2:$A$60,0),29)))</f>
      </c>
      <c r="AL182" s="2">
        <f>IF($B182="",0,IF($D182=1,IF(30&lt;=$C182,MIN(IF($E182=1,$F182-$I182,$H182)*INDEX(Rates!$C$2:$AP$60,MATCH($B182,Rates!$A$2:$A$60,0),30),Limits!$B$9*Assets!$S182),MIN(Limits!$B$9*Assets!$S182,MAX(0,$F182-SUM($I182:AK182)))),IF($E182=1,$F182-$I182,$H182)*INDEX(Rates!$C$2:$AP$60,MATCH($B182,Rates!$A$2:$A$60,0),30)))</f>
      </c>
      <c r="AM182" s="2">
        <f>IF($B182="",0,IF($D182=1,IF(31&lt;=$C182,MIN(IF($E182=1,$F182-$I182,$H182)*INDEX(Rates!$C$2:$AP$60,MATCH($B182,Rates!$A$2:$A$60,0),31),Limits!$B$9*Assets!$S182),MIN(Limits!$B$9*Assets!$S182,MAX(0,$F182-SUM($I182:AL182)))),IF($E182=1,$F182-$I182,$H182)*INDEX(Rates!$C$2:$AP$60,MATCH($B182,Rates!$A$2:$A$60,0),31)))</f>
      </c>
      <c r="AN182" s="2">
        <f>IF($B182="",0,IF($D182=1,IF(32&lt;=$C182,MIN(IF($E182=1,$F182-$I182,$H182)*INDEX(Rates!$C$2:$AP$60,MATCH($B182,Rates!$A$2:$A$60,0),32),Limits!$B$9*Assets!$S182),MIN(Limits!$B$9*Assets!$S182,MAX(0,$F182-SUM($I182:AM182)))),IF($E182=1,$F182-$I182,$H182)*INDEX(Rates!$C$2:$AP$60,MATCH($B182,Rates!$A$2:$A$60,0),32)))</f>
      </c>
      <c r="AO182" s="2">
        <f>IF($B182="",0,IF($D182=1,IF(33&lt;=$C182,MIN(IF($E182=1,$F182-$I182,$H182)*INDEX(Rates!$C$2:$AP$60,MATCH($B182,Rates!$A$2:$A$60,0),33),Limits!$B$9*Assets!$S182),MIN(Limits!$B$9*Assets!$S182,MAX(0,$F182-SUM($I182:AN182)))),IF($E182=1,$F182-$I182,$H182)*INDEX(Rates!$C$2:$AP$60,MATCH($B182,Rates!$A$2:$A$60,0),33)))</f>
      </c>
      <c r="AP182" s="2">
        <f>IF($B182="",0,IF($D182=1,IF(34&lt;=$C182,MIN(IF($E182=1,$F182-$I182,$H182)*INDEX(Rates!$C$2:$AP$60,MATCH($B182,Rates!$A$2:$A$60,0),34),Limits!$B$9*Assets!$S182),MIN(Limits!$B$9*Assets!$S182,MAX(0,$F182-SUM($I182:AO182)))),IF($E182=1,$F182-$I182,$H182)*INDEX(Rates!$C$2:$AP$60,MATCH($B182,Rates!$A$2:$A$60,0),34)))</f>
      </c>
      <c r="AQ182" s="2">
        <f>IF($B182="",0,IF($D182=1,IF(35&lt;=$C182,MIN(IF($E182=1,$F182-$I182,$H182)*INDEX(Rates!$C$2:$AP$60,MATCH($B182,Rates!$A$2:$A$60,0),35),Limits!$B$9*Assets!$S182),MIN(Limits!$B$9*Assets!$S182,MAX(0,$F182-SUM($I182:AP182)))),IF($E182=1,$F182-$I182,$H182)*INDEX(Rates!$C$2:$AP$60,MATCH($B182,Rates!$A$2:$A$60,0),35)))</f>
      </c>
      <c r="AR182" s="2">
        <f>IF($B182="",0,IF($D182=1,IF(36&lt;=$C182,MIN(IF($E182=1,$F182-$I182,$H182)*INDEX(Rates!$C$2:$AP$60,MATCH($B182,Rates!$A$2:$A$60,0),36),Limits!$B$9*Assets!$S182),MIN(Limits!$B$9*Assets!$S182,MAX(0,$F182-SUM($I182:AQ182)))),IF($E182=1,$F182-$I182,$H182)*INDEX(Rates!$C$2:$AP$60,MATCH($B182,Rates!$A$2:$A$60,0),36)))</f>
      </c>
      <c r="AS182" s="2">
        <f>IF($B182="",0,IF($D182=1,IF(37&lt;=$C182,MIN(IF($E182=1,$F182-$I182,$H182)*INDEX(Rates!$C$2:$AP$60,MATCH($B182,Rates!$A$2:$A$60,0),37),Limits!$B$9*Assets!$S182),MIN(Limits!$B$9*Assets!$S182,MAX(0,$F182-SUM($I182:AR182)))),IF($E182=1,$F182-$I182,$H182)*INDEX(Rates!$C$2:$AP$60,MATCH($B182,Rates!$A$2:$A$60,0),37)))</f>
      </c>
      <c r="AT182" s="2">
        <f>IF($B182="",0,IF($D182=1,IF(38&lt;=$C182,MIN(IF($E182=1,$F182-$I182,$H182)*INDEX(Rates!$C$2:$AP$60,MATCH($B182,Rates!$A$2:$A$60,0),38),Limits!$B$9*Assets!$S182),MIN(Limits!$B$9*Assets!$S182,MAX(0,$F182-SUM($I182:AS182)))),IF($E182=1,$F182-$I182,$H182)*INDEX(Rates!$C$2:$AP$60,MATCH($B182,Rates!$A$2:$A$60,0),38)))</f>
      </c>
      <c r="AU182" s="2">
        <f>IF($B182="",0,IF($D182=1,IF(39&lt;=$C182,MIN(IF($E182=1,$F182-$I182,$H182)*INDEX(Rates!$C$2:$AP$60,MATCH($B182,Rates!$A$2:$A$60,0),39),Limits!$B$9*Assets!$S182),MIN(Limits!$B$9*Assets!$S182,MAX(0,$F182-SUM($I182:AT182)))),IF($E182=1,$F182-$I182,$H182)*INDEX(Rates!$C$2:$AP$60,MATCH($B182,Rates!$A$2:$A$60,0),39)))</f>
      </c>
      <c r="AV182" s="2">
        <f>IF($B182="",0,IF($D182=1,IF(40&lt;=$C182,MIN(IF($E182=1,$F182-$I182,$H182)*INDEX(Rates!$C$2:$AP$60,MATCH($B182,Rates!$A$2:$A$60,0),40),Limits!$B$9*Assets!$S182),MIN(Limits!$B$9*Assets!$S182,MAX(0,$F182-SUM($I182:AU182)))),IF($E182=1,$F182-$I182,$H182)*INDEX(Rates!$C$2:$AP$60,MATCH($B182,Rates!$A$2:$A$60,0),40)))</f>
      </c>
    </row>
    <row r="183" spans="1:48" x14ac:dyDescent="0.25">
      <c r="A183">
        <f>IF(Assets!A183="","",Assets!A183)</f>
      </c>
      <c r="B183">
        <f>Assets!AD183</f>
      </c>
      <c r="C183">
        <f>IF(B183="",0,INDEX(Rates!$B$2:$B$60,MATCH(B183,Rates!$A$2:$A$60,0)))</f>
      </c>
      <c r="D183">
        <f>Assets!X183</f>
      </c>
      <c r="E183">
        <f>IF(AND(D183=1,Assets!J183=1,Assets!K183=0),1,0)</f>
      </c>
      <c r="F183">
        <f>Assets!T183</f>
      </c>
      <c r="G183">
        <f>Assets!AF183+Assets!L183</f>
      </c>
      <c r="H183">
        <f>Assets!M183</f>
      </c>
      <c r="I183" s="2">
        <f>IF($B183="",0,IF($D183=1,IF(1&lt;=$C183,MIN($G183+$H183*INDEX(Rates!$C$2:$AP$60,MATCH($B183,Rates!$A$2:$A$60,0),1),Assets!$Z183),MIN($G183+$H183*INDEX(Rates!$C$2:$AP$60,MATCH($B183,Rates!$A$2:$A$60,0),1),Assets!$Z183)),$G183+$H183*INDEX(Rates!$C$2:$AP$60,MATCH($B183,Rates!$A$2:$A$60,0),1)))</f>
      </c>
      <c r="J183" s="2">
        <f>IF($B183="",0,IF($D183=1,IF(2&lt;=$C183,MIN(IF($E183=1,$F183-$I183,$H183)*INDEX(Rates!$C$2:$AP$60,MATCH($B183,Rates!$A$2:$A$60,0),2),Limits!$B$7*Assets!$S183),MIN(Limits!$B$9*Assets!$S183,MAX(0,$F183-SUM($I183:I183)))),IF($E183=1,$F183-$I183,$H183)*INDEX(Rates!$C$2:$AP$60,MATCH($B183,Rates!$A$2:$A$60,0),2)))</f>
      </c>
      <c r="K183" s="2">
        <f>IF($B183="",0,IF($D183=1,IF(3&lt;=$C183,MIN(IF($E183=1,$F183-$I183,$H183)*INDEX(Rates!$C$2:$AP$60,MATCH($B183,Rates!$A$2:$A$60,0),3),Limits!$B$8*Assets!$S183),MIN(Limits!$B$9*Assets!$S183,MAX(0,$F183-SUM($I183:J183)))),IF($E183=1,$F183-$I183,$H183)*INDEX(Rates!$C$2:$AP$60,MATCH($B183,Rates!$A$2:$A$60,0),3)))</f>
      </c>
      <c r="L183" s="2">
        <f>IF($B183="",0,IF($D183=1,IF(4&lt;=$C183,MIN(IF($E183=1,$F183-$I183,$H183)*INDEX(Rates!$C$2:$AP$60,MATCH($B183,Rates!$A$2:$A$60,0),4),Limits!$B$9*Assets!$S183),MIN(Limits!$B$9*Assets!$S183,MAX(0,$F183-SUM($I183:K183)))),IF($E183=1,$F183-$I183,$H183)*INDEX(Rates!$C$2:$AP$60,MATCH($B183,Rates!$A$2:$A$60,0),4)))</f>
      </c>
      <c r="M183" s="2">
        <f>IF($B183="",0,IF($D183=1,IF(5&lt;=$C183,MIN(IF($E183=1,$F183-$I183,$H183)*INDEX(Rates!$C$2:$AP$60,MATCH($B183,Rates!$A$2:$A$60,0),5),Limits!$B$9*Assets!$S183),MIN(Limits!$B$9*Assets!$S183,MAX(0,$F183-SUM($I183:L183)))),IF($E183=1,$F183-$I183,$H183)*INDEX(Rates!$C$2:$AP$60,MATCH($B183,Rates!$A$2:$A$60,0),5)))</f>
      </c>
      <c r="N183" s="2">
        <f>IF($B183="",0,IF($D183=1,IF(6&lt;=$C183,MIN(IF($E183=1,$F183-$I183,$H183)*INDEX(Rates!$C$2:$AP$60,MATCH($B183,Rates!$A$2:$A$60,0),6),Limits!$B$9*Assets!$S183),MIN(Limits!$B$9*Assets!$S183,MAX(0,$F183-SUM($I183:M183)))),IF($E183=1,$F183-$I183,$H183)*INDEX(Rates!$C$2:$AP$60,MATCH($B183,Rates!$A$2:$A$60,0),6)))</f>
      </c>
      <c r="O183" s="2">
        <f>IF($B183="",0,IF($D183=1,IF(7&lt;=$C183,MIN(IF($E183=1,$F183-$I183,$H183)*INDEX(Rates!$C$2:$AP$60,MATCH($B183,Rates!$A$2:$A$60,0),7),Limits!$B$9*Assets!$S183),MIN(Limits!$B$9*Assets!$S183,MAX(0,$F183-SUM($I183:N183)))),IF($E183=1,$F183-$I183,$H183)*INDEX(Rates!$C$2:$AP$60,MATCH($B183,Rates!$A$2:$A$60,0),7)))</f>
      </c>
      <c r="P183" s="2">
        <f>IF($B183="",0,IF($D183=1,IF(8&lt;=$C183,MIN(IF($E183=1,$F183-$I183,$H183)*INDEX(Rates!$C$2:$AP$60,MATCH($B183,Rates!$A$2:$A$60,0),8),Limits!$B$9*Assets!$S183),MIN(Limits!$B$9*Assets!$S183,MAX(0,$F183-SUM($I183:O183)))),IF($E183=1,$F183-$I183,$H183)*INDEX(Rates!$C$2:$AP$60,MATCH($B183,Rates!$A$2:$A$60,0),8)))</f>
      </c>
      <c r="Q183" s="2">
        <f>IF($B183="",0,IF($D183=1,IF(9&lt;=$C183,MIN(IF($E183=1,$F183-$I183,$H183)*INDEX(Rates!$C$2:$AP$60,MATCH($B183,Rates!$A$2:$A$60,0),9),Limits!$B$9*Assets!$S183),MIN(Limits!$B$9*Assets!$S183,MAX(0,$F183-SUM($I183:P183)))),IF($E183=1,$F183-$I183,$H183)*INDEX(Rates!$C$2:$AP$60,MATCH($B183,Rates!$A$2:$A$60,0),9)))</f>
      </c>
      <c r="R183" s="2">
        <f>IF($B183="",0,IF($D183=1,IF(10&lt;=$C183,MIN(IF($E183=1,$F183-$I183,$H183)*INDEX(Rates!$C$2:$AP$60,MATCH($B183,Rates!$A$2:$A$60,0),10),Limits!$B$9*Assets!$S183),MIN(Limits!$B$9*Assets!$S183,MAX(0,$F183-SUM($I183:Q183)))),IF($E183=1,$F183-$I183,$H183)*INDEX(Rates!$C$2:$AP$60,MATCH($B183,Rates!$A$2:$A$60,0),10)))</f>
      </c>
      <c r="S183" s="2">
        <f>IF($B183="",0,IF($D183=1,IF(11&lt;=$C183,MIN(IF($E183=1,$F183-$I183,$H183)*INDEX(Rates!$C$2:$AP$60,MATCH($B183,Rates!$A$2:$A$60,0),11),Limits!$B$9*Assets!$S183),MIN(Limits!$B$9*Assets!$S183,MAX(0,$F183-SUM($I183:R183)))),IF($E183=1,$F183-$I183,$H183)*INDEX(Rates!$C$2:$AP$60,MATCH($B183,Rates!$A$2:$A$60,0),11)))</f>
      </c>
      <c r="T183" s="2">
        <f>IF($B183="",0,IF($D183=1,IF(12&lt;=$C183,MIN(IF($E183=1,$F183-$I183,$H183)*INDEX(Rates!$C$2:$AP$60,MATCH($B183,Rates!$A$2:$A$60,0),12),Limits!$B$9*Assets!$S183),MIN(Limits!$B$9*Assets!$S183,MAX(0,$F183-SUM($I183:S183)))),IF($E183=1,$F183-$I183,$H183)*INDEX(Rates!$C$2:$AP$60,MATCH($B183,Rates!$A$2:$A$60,0),12)))</f>
      </c>
      <c r="U183" s="2">
        <f>IF($B183="",0,IF($D183=1,IF(13&lt;=$C183,MIN(IF($E183=1,$F183-$I183,$H183)*INDEX(Rates!$C$2:$AP$60,MATCH($B183,Rates!$A$2:$A$60,0),13),Limits!$B$9*Assets!$S183),MIN(Limits!$B$9*Assets!$S183,MAX(0,$F183-SUM($I183:T183)))),IF($E183=1,$F183-$I183,$H183)*INDEX(Rates!$C$2:$AP$60,MATCH($B183,Rates!$A$2:$A$60,0),13)))</f>
      </c>
      <c r="V183" s="2">
        <f>IF($B183="",0,IF($D183=1,IF(14&lt;=$C183,MIN(IF($E183=1,$F183-$I183,$H183)*INDEX(Rates!$C$2:$AP$60,MATCH($B183,Rates!$A$2:$A$60,0),14),Limits!$B$9*Assets!$S183),MIN(Limits!$B$9*Assets!$S183,MAX(0,$F183-SUM($I183:U183)))),IF($E183=1,$F183-$I183,$H183)*INDEX(Rates!$C$2:$AP$60,MATCH($B183,Rates!$A$2:$A$60,0),14)))</f>
      </c>
      <c r="W183" s="2">
        <f>IF($B183="",0,IF($D183=1,IF(15&lt;=$C183,MIN(IF($E183=1,$F183-$I183,$H183)*INDEX(Rates!$C$2:$AP$60,MATCH($B183,Rates!$A$2:$A$60,0),15),Limits!$B$9*Assets!$S183),MIN(Limits!$B$9*Assets!$S183,MAX(0,$F183-SUM($I183:V183)))),IF($E183=1,$F183-$I183,$H183)*INDEX(Rates!$C$2:$AP$60,MATCH($B183,Rates!$A$2:$A$60,0),15)))</f>
      </c>
      <c r="X183" s="2">
        <f>IF($B183="",0,IF($D183=1,IF(16&lt;=$C183,MIN(IF($E183=1,$F183-$I183,$H183)*INDEX(Rates!$C$2:$AP$60,MATCH($B183,Rates!$A$2:$A$60,0),16),Limits!$B$9*Assets!$S183),MIN(Limits!$B$9*Assets!$S183,MAX(0,$F183-SUM($I183:W183)))),IF($E183=1,$F183-$I183,$H183)*INDEX(Rates!$C$2:$AP$60,MATCH($B183,Rates!$A$2:$A$60,0),16)))</f>
      </c>
      <c r="Y183" s="2">
        <f>IF($B183="",0,IF($D183=1,IF(17&lt;=$C183,MIN(IF($E183=1,$F183-$I183,$H183)*INDEX(Rates!$C$2:$AP$60,MATCH($B183,Rates!$A$2:$A$60,0),17),Limits!$B$9*Assets!$S183),MIN(Limits!$B$9*Assets!$S183,MAX(0,$F183-SUM($I183:X183)))),IF($E183=1,$F183-$I183,$H183)*INDEX(Rates!$C$2:$AP$60,MATCH($B183,Rates!$A$2:$A$60,0),17)))</f>
      </c>
      <c r="Z183" s="2">
        <f>IF($B183="",0,IF($D183=1,IF(18&lt;=$C183,MIN(IF($E183=1,$F183-$I183,$H183)*INDEX(Rates!$C$2:$AP$60,MATCH($B183,Rates!$A$2:$A$60,0),18),Limits!$B$9*Assets!$S183),MIN(Limits!$B$9*Assets!$S183,MAX(0,$F183-SUM($I183:Y183)))),IF($E183=1,$F183-$I183,$H183)*INDEX(Rates!$C$2:$AP$60,MATCH($B183,Rates!$A$2:$A$60,0),18)))</f>
      </c>
      <c r="AA183" s="2">
        <f>IF($B183="",0,IF($D183=1,IF(19&lt;=$C183,MIN(IF($E183=1,$F183-$I183,$H183)*INDEX(Rates!$C$2:$AP$60,MATCH($B183,Rates!$A$2:$A$60,0),19),Limits!$B$9*Assets!$S183),MIN(Limits!$B$9*Assets!$S183,MAX(0,$F183-SUM($I183:Z183)))),IF($E183=1,$F183-$I183,$H183)*INDEX(Rates!$C$2:$AP$60,MATCH($B183,Rates!$A$2:$A$60,0),19)))</f>
      </c>
      <c r="AB183" s="2">
        <f>IF($B183="",0,IF($D183=1,IF(20&lt;=$C183,MIN(IF($E183=1,$F183-$I183,$H183)*INDEX(Rates!$C$2:$AP$60,MATCH($B183,Rates!$A$2:$A$60,0),20),Limits!$B$9*Assets!$S183),MIN(Limits!$B$9*Assets!$S183,MAX(0,$F183-SUM($I183:AA183)))),IF($E183=1,$F183-$I183,$H183)*INDEX(Rates!$C$2:$AP$60,MATCH($B183,Rates!$A$2:$A$60,0),20)))</f>
      </c>
      <c r="AC183" s="2">
        <f>IF($B183="",0,IF($D183=1,IF(21&lt;=$C183,MIN(IF($E183=1,$F183-$I183,$H183)*INDEX(Rates!$C$2:$AP$60,MATCH($B183,Rates!$A$2:$A$60,0),21),Limits!$B$9*Assets!$S183),MIN(Limits!$B$9*Assets!$S183,MAX(0,$F183-SUM($I183:AB183)))),IF($E183=1,$F183-$I183,$H183)*INDEX(Rates!$C$2:$AP$60,MATCH($B183,Rates!$A$2:$A$60,0),21)))</f>
      </c>
      <c r="AD183" s="2">
        <f>IF($B183="",0,IF($D183=1,IF(22&lt;=$C183,MIN(IF($E183=1,$F183-$I183,$H183)*INDEX(Rates!$C$2:$AP$60,MATCH($B183,Rates!$A$2:$A$60,0),22),Limits!$B$9*Assets!$S183),MIN(Limits!$B$9*Assets!$S183,MAX(0,$F183-SUM($I183:AC183)))),IF($E183=1,$F183-$I183,$H183)*INDEX(Rates!$C$2:$AP$60,MATCH($B183,Rates!$A$2:$A$60,0),22)))</f>
      </c>
      <c r="AE183" s="2">
        <f>IF($B183="",0,IF($D183=1,IF(23&lt;=$C183,MIN(IF($E183=1,$F183-$I183,$H183)*INDEX(Rates!$C$2:$AP$60,MATCH($B183,Rates!$A$2:$A$60,0),23),Limits!$B$9*Assets!$S183),MIN(Limits!$B$9*Assets!$S183,MAX(0,$F183-SUM($I183:AD183)))),IF($E183=1,$F183-$I183,$H183)*INDEX(Rates!$C$2:$AP$60,MATCH($B183,Rates!$A$2:$A$60,0),23)))</f>
      </c>
      <c r="AF183" s="2">
        <f>IF($B183="",0,IF($D183=1,IF(24&lt;=$C183,MIN(IF($E183=1,$F183-$I183,$H183)*INDEX(Rates!$C$2:$AP$60,MATCH($B183,Rates!$A$2:$A$60,0),24),Limits!$B$9*Assets!$S183),MIN(Limits!$B$9*Assets!$S183,MAX(0,$F183-SUM($I183:AE183)))),IF($E183=1,$F183-$I183,$H183)*INDEX(Rates!$C$2:$AP$60,MATCH($B183,Rates!$A$2:$A$60,0),24)))</f>
      </c>
      <c r="AG183" s="2">
        <f>IF($B183="",0,IF($D183=1,IF(25&lt;=$C183,MIN(IF($E183=1,$F183-$I183,$H183)*INDEX(Rates!$C$2:$AP$60,MATCH($B183,Rates!$A$2:$A$60,0),25),Limits!$B$9*Assets!$S183),MIN(Limits!$B$9*Assets!$S183,MAX(0,$F183-SUM($I183:AF183)))),IF($E183=1,$F183-$I183,$H183)*INDEX(Rates!$C$2:$AP$60,MATCH($B183,Rates!$A$2:$A$60,0),25)))</f>
      </c>
      <c r="AH183" s="2">
        <f>IF($B183="",0,IF($D183=1,IF(26&lt;=$C183,MIN(IF($E183=1,$F183-$I183,$H183)*INDEX(Rates!$C$2:$AP$60,MATCH($B183,Rates!$A$2:$A$60,0),26),Limits!$B$9*Assets!$S183),MIN(Limits!$B$9*Assets!$S183,MAX(0,$F183-SUM($I183:AG183)))),IF($E183=1,$F183-$I183,$H183)*INDEX(Rates!$C$2:$AP$60,MATCH($B183,Rates!$A$2:$A$60,0),26)))</f>
      </c>
      <c r="AI183" s="2">
        <f>IF($B183="",0,IF($D183=1,IF(27&lt;=$C183,MIN(IF($E183=1,$F183-$I183,$H183)*INDEX(Rates!$C$2:$AP$60,MATCH($B183,Rates!$A$2:$A$60,0),27),Limits!$B$9*Assets!$S183),MIN(Limits!$B$9*Assets!$S183,MAX(0,$F183-SUM($I183:AH183)))),IF($E183=1,$F183-$I183,$H183)*INDEX(Rates!$C$2:$AP$60,MATCH($B183,Rates!$A$2:$A$60,0),27)))</f>
      </c>
      <c r="AJ183" s="2">
        <f>IF($B183="",0,IF($D183=1,IF(28&lt;=$C183,MIN(IF($E183=1,$F183-$I183,$H183)*INDEX(Rates!$C$2:$AP$60,MATCH($B183,Rates!$A$2:$A$60,0),28),Limits!$B$9*Assets!$S183),MIN(Limits!$B$9*Assets!$S183,MAX(0,$F183-SUM($I183:AI183)))),IF($E183=1,$F183-$I183,$H183)*INDEX(Rates!$C$2:$AP$60,MATCH($B183,Rates!$A$2:$A$60,0),28)))</f>
      </c>
      <c r="AK183" s="2">
        <f>IF($B183="",0,IF($D183=1,IF(29&lt;=$C183,MIN(IF($E183=1,$F183-$I183,$H183)*INDEX(Rates!$C$2:$AP$60,MATCH($B183,Rates!$A$2:$A$60,0),29),Limits!$B$9*Assets!$S183),MIN(Limits!$B$9*Assets!$S183,MAX(0,$F183-SUM($I183:AJ183)))),IF($E183=1,$F183-$I183,$H183)*INDEX(Rates!$C$2:$AP$60,MATCH($B183,Rates!$A$2:$A$60,0),29)))</f>
      </c>
      <c r="AL183" s="2">
        <f>IF($B183="",0,IF($D183=1,IF(30&lt;=$C183,MIN(IF($E183=1,$F183-$I183,$H183)*INDEX(Rates!$C$2:$AP$60,MATCH($B183,Rates!$A$2:$A$60,0),30),Limits!$B$9*Assets!$S183),MIN(Limits!$B$9*Assets!$S183,MAX(0,$F183-SUM($I183:AK183)))),IF($E183=1,$F183-$I183,$H183)*INDEX(Rates!$C$2:$AP$60,MATCH($B183,Rates!$A$2:$A$60,0),30)))</f>
      </c>
      <c r="AM183" s="2">
        <f>IF($B183="",0,IF($D183=1,IF(31&lt;=$C183,MIN(IF($E183=1,$F183-$I183,$H183)*INDEX(Rates!$C$2:$AP$60,MATCH($B183,Rates!$A$2:$A$60,0),31),Limits!$B$9*Assets!$S183),MIN(Limits!$B$9*Assets!$S183,MAX(0,$F183-SUM($I183:AL183)))),IF($E183=1,$F183-$I183,$H183)*INDEX(Rates!$C$2:$AP$60,MATCH($B183,Rates!$A$2:$A$60,0),31)))</f>
      </c>
      <c r="AN183" s="2">
        <f>IF($B183="",0,IF($D183=1,IF(32&lt;=$C183,MIN(IF($E183=1,$F183-$I183,$H183)*INDEX(Rates!$C$2:$AP$60,MATCH($B183,Rates!$A$2:$A$60,0),32),Limits!$B$9*Assets!$S183),MIN(Limits!$B$9*Assets!$S183,MAX(0,$F183-SUM($I183:AM183)))),IF($E183=1,$F183-$I183,$H183)*INDEX(Rates!$C$2:$AP$60,MATCH($B183,Rates!$A$2:$A$60,0),32)))</f>
      </c>
      <c r="AO183" s="2">
        <f>IF($B183="",0,IF($D183=1,IF(33&lt;=$C183,MIN(IF($E183=1,$F183-$I183,$H183)*INDEX(Rates!$C$2:$AP$60,MATCH($B183,Rates!$A$2:$A$60,0),33),Limits!$B$9*Assets!$S183),MIN(Limits!$B$9*Assets!$S183,MAX(0,$F183-SUM($I183:AN183)))),IF($E183=1,$F183-$I183,$H183)*INDEX(Rates!$C$2:$AP$60,MATCH($B183,Rates!$A$2:$A$60,0),33)))</f>
      </c>
      <c r="AP183" s="2">
        <f>IF($B183="",0,IF($D183=1,IF(34&lt;=$C183,MIN(IF($E183=1,$F183-$I183,$H183)*INDEX(Rates!$C$2:$AP$60,MATCH($B183,Rates!$A$2:$A$60,0),34),Limits!$B$9*Assets!$S183),MIN(Limits!$B$9*Assets!$S183,MAX(0,$F183-SUM($I183:AO183)))),IF($E183=1,$F183-$I183,$H183)*INDEX(Rates!$C$2:$AP$60,MATCH($B183,Rates!$A$2:$A$60,0),34)))</f>
      </c>
      <c r="AQ183" s="2">
        <f>IF($B183="",0,IF($D183=1,IF(35&lt;=$C183,MIN(IF($E183=1,$F183-$I183,$H183)*INDEX(Rates!$C$2:$AP$60,MATCH($B183,Rates!$A$2:$A$60,0),35),Limits!$B$9*Assets!$S183),MIN(Limits!$B$9*Assets!$S183,MAX(0,$F183-SUM($I183:AP183)))),IF($E183=1,$F183-$I183,$H183)*INDEX(Rates!$C$2:$AP$60,MATCH($B183,Rates!$A$2:$A$60,0),35)))</f>
      </c>
      <c r="AR183" s="2">
        <f>IF($B183="",0,IF($D183=1,IF(36&lt;=$C183,MIN(IF($E183=1,$F183-$I183,$H183)*INDEX(Rates!$C$2:$AP$60,MATCH($B183,Rates!$A$2:$A$60,0),36),Limits!$B$9*Assets!$S183),MIN(Limits!$B$9*Assets!$S183,MAX(0,$F183-SUM($I183:AQ183)))),IF($E183=1,$F183-$I183,$H183)*INDEX(Rates!$C$2:$AP$60,MATCH($B183,Rates!$A$2:$A$60,0),36)))</f>
      </c>
      <c r="AS183" s="2">
        <f>IF($B183="",0,IF($D183=1,IF(37&lt;=$C183,MIN(IF($E183=1,$F183-$I183,$H183)*INDEX(Rates!$C$2:$AP$60,MATCH($B183,Rates!$A$2:$A$60,0),37),Limits!$B$9*Assets!$S183),MIN(Limits!$B$9*Assets!$S183,MAX(0,$F183-SUM($I183:AR183)))),IF($E183=1,$F183-$I183,$H183)*INDEX(Rates!$C$2:$AP$60,MATCH($B183,Rates!$A$2:$A$60,0),37)))</f>
      </c>
      <c r="AT183" s="2">
        <f>IF($B183="",0,IF($D183=1,IF(38&lt;=$C183,MIN(IF($E183=1,$F183-$I183,$H183)*INDEX(Rates!$C$2:$AP$60,MATCH($B183,Rates!$A$2:$A$60,0),38),Limits!$B$9*Assets!$S183),MIN(Limits!$B$9*Assets!$S183,MAX(0,$F183-SUM($I183:AS183)))),IF($E183=1,$F183-$I183,$H183)*INDEX(Rates!$C$2:$AP$60,MATCH($B183,Rates!$A$2:$A$60,0),38)))</f>
      </c>
      <c r="AU183" s="2">
        <f>IF($B183="",0,IF($D183=1,IF(39&lt;=$C183,MIN(IF($E183=1,$F183-$I183,$H183)*INDEX(Rates!$C$2:$AP$60,MATCH($B183,Rates!$A$2:$A$60,0),39),Limits!$B$9*Assets!$S183),MIN(Limits!$B$9*Assets!$S183,MAX(0,$F183-SUM($I183:AT183)))),IF($E183=1,$F183-$I183,$H183)*INDEX(Rates!$C$2:$AP$60,MATCH($B183,Rates!$A$2:$A$60,0),39)))</f>
      </c>
      <c r="AV183" s="2">
        <f>IF($B183="",0,IF($D183=1,IF(40&lt;=$C183,MIN(IF($E183=1,$F183-$I183,$H183)*INDEX(Rates!$C$2:$AP$60,MATCH($B183,Rates!$A$2:$A$60,0),40),Limits!$B$9*Assets!$S183),MIN(Limits!$B$9*Assets!$S183,MAX(0,$F183-SUM($I183:AU183)))),IF($E183=1,$F183-$I183,$H183)*INDEX(Rates!$C$2:$AP$60,MATCH($B183,Rates!$A$2:$A$60,0),40)))</f>
      </c>
    </row>
    <row r="184" spans="1:48" x14ac:dyDescent="0.25">
      <c r="A184">
        <f>IF(Assets!A184="","",Assets!A184)</f>
      </c>
      <c r="B184">
        <f>Assets!AD184</f>
      </c>
      <c r="C184">
        <f>IF(B184="",0,INDEX(Rates!$B$2:$B$60,MATCH(B184,Rates!$A$2:$A$60,0)))</f>
      </c>
      <c r="D184">
        <f>Assets!X184</f>
      </c>
      <c r="E184">
        <f>IF(AND(D184=1,Assets!J184=1,Assets!K184=0),1,0)</f>
      </c>
      <c r="F184">
        <f>Assets!T184</f>
      </c>
      <c r="G184">
        <f>Assets!AF184+Assets!L184</f>
      </c>
      <c r="H184">
        <f>Assets!M184</f>
      </c>
      <c r="I184" s="2">
        <f>IF($B184="",0,IF($D184=1,IF(1&lt;=$C184,MIN($G184+$H184*INDEX(Rates!$C$2:$AP$60,MATCH($B184,Rates!$A$2:$A$60,0),1),Assets!$Z184),MIN($G184+$H184*INDEX(Rates!$C$2:$AP$60,MATCH($B184,Rates!$A$2:$A$60,0),1),Assets!$Z184)),$G184+$H184*INDEX(Rates!$C$2:$AP$60,MATCH($B184,Rates!$A$2:$A$60,0),1)))</f>
      </c>
      <c r="J184" s="2">
        <f>IF($B184="",0,IF($D184=1,IF(2&lt;=$C184,MIN(IF($E184=1,$F184-$I184,$H184)*INDEX(Rates!$C$2:$AP$60,MATCH($B184,Rates!$A$2:$A$60,0),2),Limits!$B$7*Assets!$S184),MIN(Limits!$B$9*Assets!$S184,MAX(0,$F184-SUM($I184:I184)))),IF($E184=1,$F184-$I184,$H184)*INDEX(Rates!$C$2:$AP$60,MATCH($B184,Rates!$A$2:$A$60,0),2)))</f>
      </c>
      <c r="K184" s="2">
        <f>IF($B184="",0,IF($D184=1,IF(3&lt;=$C184,MIN(IF($E184=1,$F184-$I184,$H184)*INDEX(Rates!$C$2:$AP$60,MATCH($B184,Rates!$A$2:$A$60,0),3),Limits!$B$8*Assets!$S184),MIN(Limits!$B$9*Assets!$S184,MAX(0,$F184-SUM($I184:J184)))),IF($E184=1,$F184-$I184,$H184)*INDEX(Rates!$C$2:$AP$60,MATCH($B184,Rates!$A$2:$A$60,0),3)))</f>
      </c>
      <c r="L184" s="2">
        <f>IF($B184="",0,IF($D184=1,IF(4&lt;=$C184,MIN(IF($E184=1,$F184-$I184,$H184)*INDEX(Rates!$C$2:$AP$60,MATCH($B184,Rates!$A$2:$A$60,0),4),Limits!$B$9*Assets!$S184),MIN(Limits!$B$9*Assets!$S184,MAX(0,$F184-SUM($I184:K184)))),IF($E184=1,$F184-$I184,$H184)*INDEX(Rates!$C$2:$AP$60,MATCH($B184,Rates!$A$2:$A$60,0),4)))</f>
      </c>
      <c r="M184" s="2">
        <f>IF($B184="",0,IF($D184=1,IF(5&lt;=$C184,MIN(IF($E184=1,$F184-$I184,$H184)*INDEX(Rates!$C$2:$AP$60,MATCH($B184,Rates!$A$2:$A$60,0),5),Limits!$B$9*Assets!$S184),MIN(Limits!$B$9*Assets!$S184,MAX(0,$F184-SUM($I184:L184)))),IF($E184=1,$F184-$I184,$H184)*INDEX(Rates!$C$2:$AP$60,MATCH($B184,Rates!$A$2:$A$60,0),5)))</f>
      </c>
      <c r="N184" s="2">
        <f>IF($B184="",0,IF($D184=1,IF(6&lt;=$C184,MIN(IF($E184=1,$F184-$I184,$H184)*INDEX(Rates!$C$2:$AP$60,MATCH($B184,Rates!$A$2:$A$60,0),6),Limits!$B$9*Assets!$S184),MIN(Limits!$B$9*Assets!$S184,MAX(0,$F184-SUM($I184:M184)))),IF($E184=1,$F184-$I184,$H184)*INDEX(Rates!$C$2:$AP$60,MATCH($B184,Rates!$A$2:$A$60,0),6)))</f>
      </c>
      <c r="O184" s="2">
        <f>IF($B184="",0,IF($D184=1,IF(7&lt;=$C184,MIN(IF($E184=1,$F184-$I184,$H184)*INDEX(Rates!$C$2:$AP$60,MATCH($B184,Rates!$A$2:$A$60,0),7),Limits!$B$9*Assets!$S184),MIN(Limits!$B$9*Assets!$S184,MAX(0,$F184-SUM($I184:N184)))),IF($E184=1,$F184-$I184,$H184)*INDEX(Rates!$C$2:$AP$60,MATCH($B184,Rates!$A$2:$A$60,0),7)))</f>
      </c>
      <c r="P184" s="2">
        <f>IF($B184="",0,IF($D184=1,IF(8&lt;=$C184,MIN(IF($E184=1,$F184-$I184,$H184)*INDEX(Rates!$C$2:$AP$60,MATCH($B184,Rates!$A$2:$A$60,0),8),Limits!$B$9*Assets!$S184),MIN(Limits!$B$9*Assets!$S184,MAX(0,$F184-SUM($I184:O184)))),IF($E184=1,$F184-$I184,$H184)*INDEX(Rates!$C$2:$AP$60,MATCH($B184,Rates!$A$2:$A$60,0),8)))</f>
      </c>
      <c r="Q184" s="2">
        <f>IF($B184="",0,IF($D184=1,IF(9&lt;=$C184,MIN(IF($E184=1,$F184-$I184,$H184)*INDEX(Rates!$C$2:$AP$60,MATCH($B184,Rates!$A$2:$A$60,0),9),Limits!$B$9*Assets!$S184),MIN(Limits!$B$9*Assets!$S184,MAX(0,$F184-SUM($I184:P184)))),IF($E184=1,$F184-$I184,$H184)*INDEX(Rates!$C$2:$AP$60,MATCH($B184,Rates!$A$2:$A$60,0),9)))</f>
      </c>
      <c r="R184" s="2">
        <f>IF($B184="",0,IF($D184=1,IF(10&lt;=$C184,MIN(IF($E184=1,$F184-$I184,$H184)*INDEX(Rates!$C$2:$AP$60,MATCH($B184,Rates!$A$2:$A$60,0),10),Limits!$B$9*Assets!$S184),MIN(Limits!$B$9*Assets!$S184,MAX(0,$F184-SUM($I184:Q184)))),IF($E184=1,$F184-$I184,$H184)*INDEX(Rates!$C$2:$AP$60,MATCH($B184,Rates!$A$2:$A$60,0),10)))</f>
      </c>
      <c r="S184" s="2">
        <f>IF($B184="",0,IF($D184=1,IF(11&lt;=$C184,MIN(IF($E184=1,$F184-$I184,$H184)*INDEX(Rates!$C$2:$AP$60,MATCH($B184,Rates!$A$2:$A$60,0),11),Limits!$B$9*Assets!$S184),MIN(Limits!$B$9*Assets!$S184,MAX(0,$F184-SUM($I184:R184)))),IF($E184=1,$F184-$I184,$H184)*INDEX(Rates!$C$2:$AP$60,MATCH($B184,Rates!$A$2:$A$60,0),11)))</f>
      </c>
      <c r="T184" s="2">
        <f>IF($B184="",0,IF($D184=1,IF(12&lt;=$C184,MIN(IF($E184=1,$F184-$I184,$H184)*INDEX(Rates!$C$2:$AP$60,MATCH($B184,Rates!$A$2:$A$60,0),12),Limits!$B$9*Assets!$S184),MIN(Limits!$B$9*Assets!$S184,MAX(0,$F184-SUM($I184:S184)))),IF($E184=1,$F184-$I184,$H184)*INDEX(Rates!$C$2:$AP$60,MATCH($B184,Rates!$A$2:$A$60,0),12)))</f>
      </c>
      <c r="U184" s="2">
        <f>IF($B184="",0,IF($D184=1,IF(13&lt;=$C184,MIN(IF($E184=1,$F184-$I184,$H184)*INDEX(Rates!$C$2:$AP$60,MATCH($B184,Rates!$A$2:$A$60,0),13),Limits!$B$9*Assets!$S184),MIN(Limits!$B$9*Assets!$S184,MAX(0,$F184-SUM($I184:T184)))),IF($E184=1,$F184-$I184,$H184)*INDEX(Rates!$C$2:$AP$60,MATCH($B184,Rates!$A$2:$A$60,0),13)))</f>
      </c>
      <c r="V184" s="2">
        <f>IF($B184="",0,IF($D184=1,IF(14&lt;=$C184,MIN(IF($E184=1,$F184-$I184,$H184)*INDEX(Rates!$C$2:$AP$60,MATCH($B184,Rates!$A$2:$A$60,0),14),Limits!$B$9*Assets!$S184),MIN(Limits!$B$9*Assets!$S184,MAX(0,$F184-SUM($I184:U184)))),IF($E184=1,$F184-$I184,$H184)*INDEX(Rates!$C$2:$AP$60,MATCH($B184,Rates!$A$2:$A$60,0),14)))</f>
      </c>
      <c r="W184" s="2">
        <f>IF($B184="",0,IF($D184=1,IF(15&lt;=$C184,MIN(IF($E184=1,$F184-$I184,$H184)*INDEX(Rates!$C$2:$AP$60,MATCH($B184,Rates!$A$2:$A$60,0),15),Limits!$B$9*Assets!$S184),MIN(Limits!$B$9*Assets!$S184,MAX(0,$F184-SUM($I184:V184)))),IF($E184=1,$F184-$I184,$H184)*INDEX(Rates!$C$2:$AP$60,MATCH($B184,Rates!$A$2:$A$60,0),15)))</f>
      </c>
      <c r="X184" s="2">
        <f>IF($B184="",0,IF($D184=1,IF(16&lt;=$C184,MIN(IF($E184=1,$F184-$I184,$H184)*INDEX(Rates!$C$2:$AP$60,MATCH($B184,Rates!$A$2:$A$60,0),16),Limits!$B$9*Assets!$S184),MIN(Limits!$B$9*Assets!$S184,MAX(0,$F184-SUM($I184:W184)))),IF($E184=1,$F184-$I184,$H184)*INDEX(Rates!$C$2:$AP$60,MATCH($B184,Rates!$A$2:$A$60,0),16)))</f>
      </c>
      <c r="Y184" s="2">
        <f>IF($B184="",0,IF($D184=1,IF(17&lt;=$C184,MIN(IF($E184=1,$F184-$I184,$H184)*INDEX(Rates!$C$2:$AP$60,MATCH($B184,Rates!$A$2:$A$60,0),17),Limits!$B$9*Assets!$S184),MIN(Limits!$B$9*Assets!$S184,MAX(0,$F184-SUM($I184:X184)))),IF($E184=1,$F184-$I184,$H184)*INDEX(Rates!$C$2:$AP$60,MATCH($B184,Rates!$A$2:$A$60,0),17)))</f>
      </c>
      <c r="Z184" s="2">
        <f>IF($B184="",0,IF($D184=1,IF(18&lt;=$C184,MIN(IF($E184=1,$F184-$I184,$H184)*INDEX(Rates!$C$2:$AP$60,MATCH($B184,Rates!$A$2:$A$60,0),18),Limits!$B$9*Assets!$S184),MIN(Limits!$B$9*Assets!$S184,MAX(0,$F184-SUM($I184:Y184)))),IF($E184=1,$F184-$I184,$H184)*INDEX(Rates!$C$2:$AP$60,MATCH($B184,Rates!$A$2:$A$60,0),18)))</f>
      </c>
      <c r="AA184" s="2">
        <f>IF($B184="",0,IF($D184=1,IF(19&lt;=$C184,MIN(IF($E184=1,$F184-$I184,$H184)*INDEX(Rates!$C$2:$AP$60,MATCH($B184,Rates!$A$2:$A$60,0),19),Limits!$B$9*Assets!$S184),MIN(Limits!$B$9*Assets!$S184,MAX(0,$F184-SUM($I184:Z184)))),IF($E184=1,$F184-$I184,$H184)*INDEX(Rates!$C$2:$AP$60,MATCH($B184,Rates!$A$2:$A$60,0),19)))</f>
      </c>
      <c r="AB184" s="2">
        <f>IF($B184="",0,IF($D184=1,IF(20&lt;=$C184,MIN(IF($E184=1,$F184-$I184,$H184)*INDEX(Rates!$C$2:$AP$60,MATCH($B184,Rates!$A$2:$A$60,0),20),Limits!$B$9*Assets!$S184),MIN(Limits!$B$9*Assets!$S184,MAX(0,$F184-SUM($I184:AA184)))),IF($E184=1,$F184-$I184,$H184)*INDEX(Rates!$C$2:$AP$60,MATCH($B184,Rates!$A$2:$A$60,0),20)))</f>
      </c>
      <c r="AC184" s="2">
        <f>IF($B184="",0,IF($D184=1,IF(21&lt;=$C184,MIN(IF($E184=1,$F184-$I184,$H184)*INDEX(Rates!$C$2:$AP$60,MATCH($B184,Rates!$A$2:$A$60,0),21),Limits!$B$9*Assets!$S184),MIN(Limits!$B$9*Assets!$S184,MAX(0,$F184-SUM($I184:AB184)))),IF($E184=1,$F184-$I184,$H184)*INDEX(Rates!$C$2:$AP$60,MATCH($B184,Rates!$A$2:$A$60,0),21)))</f>
      </c>
      <c r="AD184" s="2">
        <f>IF($B184="",0,IF($D184=1,IF(22&lt;=$C184,MIN(IF($E184=1,$F184-$I184,$H184)*INDEX(Rates!$C$2:$AP$60,MATCH($B184,Rates!$A$2:$A$60,0),22),Limits!$B$9*Assets!$S184),MIN(Limits!$B$9*Assets!$S184,MAX(0,$F184-SUM($I184:AC184)))),IF($E184=1,$F184-$I184,$H184)*INDEX(Rates!$C$2:$AP$60,MATCH($B184,Rates!$A$2:$A$60,0),22)))</f>
      </c>
      <c r="AE184" s="2">
        <f>IF($B184="",0,IF($D184=1,IF(23&lt;=$C184,MIN(IF($E184=1,$F184-$I184,$H184)*INDEX(Rates!$C$2:$AP$60,MATCH($B184,Rates!$A$2:$A$60,0),23),Limits!$B$9*Assets!$S184),MIN(Limits!$B$9*Assets!$S184,MAX(0,$F184-SUM($I184:AD184)))),IF($E184=1,$F184-$I184,$H184)*INDEX(Rates!$C$2:$AP$60,MATCH($B184,Rates!$A$2:$A$60,0),23)))</f>
      </c>
      <c r="AF184" s="2">
        <f>IF($B184="",0,IF($D184=1,IF(24&lt;=$C184,MIN(IF($E184=1,$F184-$I184,$H184)*INDEX(Rates!$C$2:$AP$60,MATCH($B184,Rates!$A$2:$A$60,0),24),Limits!$B$9*Assets!$S184),MIN(Limits!$B$9*Assets!$S184,MAX(0,$F184-SUM($I184:AE184)))),IF($E184=1,$F184-$I184,$H184)*INDEX(Rates!$C$2:$AP$60,MATCH($B184,Rates!$A$2:$A$60,0),24)))</f>
      </c>
      <c r="AG184" s="2">
        <f>IF($B184="",0,IF($D184=1,IF(25&lt;=$C184,MIN(IF($E184=1,$F184-$I184,$H184)*INDEX(Rates!$C$2:$AP$60,MATCH($B184,Rates!$A$2:$A$60,0),25),Limits!$B$9*Assets!$S184),MIN(Limits!$B$9*Assets!$S184,MAX(0,$F184-SUM($I184:AF184)))),IF($E184=1,$F184-$I184,$H184)*INDEX(Rates!$C$2:$AP$60,MATCH($B184,Rates!$A$2:$A$60,0),25)))</f>
      </c>
      <c r="AH184" s="2">
        <f>IF($B184="",0,IF($D184=1,IF(26&lt;=$C184,MIN(IF($E184=1,$F184-$I184,$H184)*INDEX(Rates!$C$2:$AP$60,MATCH($B184,Rates!$A$2:$A$60,0),26),Limits!$B$9*Assets!$S184),MIN(Limits!$B$9*Assets!$S184,MAX(0,$F184-SUM($I184:AG184)))),IF($E184=1,$F184-$I184,$H184)*INDEX(Rates!$C$2:$AP$60,MATCH($B184,Rates!$A$2:$A$60,0),26)))</f>
      </c>
      <c r="AI184" s="2">
        <f>IF($B184="",0,IF($D184=1,IF(27&lt;=$C184,MIN(IF($E184=1,$F184-$I184,$H184)*INDEX(Rates!$C$2:$AP$60,MATCH($B184,Rates!$A$2:$A$60,0),27),Limits!$B$9*Assets!$S184),MIN(Limits!$B$9*Assets!$S184,MAX(0,$F184-SUM($I184:AH184)))),IF($E184=1,$F184-$I184,$H184)*INDEX(Rates!$C$2:$AP$60,MATCH($B184,Rates!$A$2:$A$60,0),27)))</f>
      </c>
      <c r="AJ184" s="2">
        <f>IF($B184="",0,IF($D184=1,IF(28&lt;=$C184,MIN(IF($E184=1,$F184-$I184,$H184)*INDEX(Rates!$C$2:$AP$60,MATCH($B184,Rates!$A$2:$A$60,0),28),Limits!$B$9*Assets!$S184),MIN(Limits!$B$9*Assets!$S184,MAX(0,$F184-SUM($I184:AI184)))),IF($E184=1,$F184-$I184,$H184)*INDEX(Rates!$C$2:$AP$60,MATCH($B184,Rates!$A$2:$A$60,0),28)))</f>
      </c>
      <c r="AK184" s="2">
        <f>IF($B184="",0,IF($D184=1,IF(29&lt;=$C184,MIN(IF($E184=1,$F184-$I184,$H184)*INDEX(Rates!$C$2:$AP$60,MATCH($B184,Rates!$A$2:$A$60,0),29),Limits!$B$9*Assets!$S184),MIN(Limits!$B$9*Assets!$S184,MAX(0,$F184-SUM($I184:AJ184)))),IF($E184=1,$F184-$I184,$H184)*INDEX(Rates!$C$2:$AP$60,MATCH($B184,Rates!$A$2:$A$60,0),29)))</f>
      </c>
      <c r="AL184" s="2">
        <f>IF($B184="",0,IF($D184=1,IF(30&lt;=$C184,MIN(IF($E184=1,$F184-$I184,$H184)*INDEX(Rates!$C$2:$AP$60,MATCH($B184,Rates!$A$2:$A$60,0),30),Limits!$B$9*Assets!$S184),MIN(Limits!$B$9*Assets!$S184,MAX(0,$F184-SUM($I184:AK184)))),IF($E184=1,$F184-$I184,$H184)*INDEX(Rates!$C$2:$AP$60,MATCH($B184,Rates!$A$2:$A$60,0),30)))</f>
      </c>
      <c r="AM184" s="2">
        <f>IF($B184="",0,IF($D184=1,IF(31&lt;=$C184,MIN(IF($E184=1,$F184-$I184,$H184)*INDEX(Rates!$C$2:$AP$60,MATCH($B184,Rates!$A$2:$A$60,0),31),Limits!$B$9*Assets!$S184),MIN(Limits!$B$9*Assets!$S184,MAX(0,$F184-SUM($I184:AL184)))),IF($E184=1,$F184-$I184,$H184)*INDEX(Rates!$C$2:$AP$60,MATCH($B184,Rates!$A$2:$A$60,0),31)))</f>
      </c>
      <c r="AN184" s="2">
        <f>IF($B184="",0,IF($D184=1,IF(32&lt;=$C184,MIN(IF($E184=1,$F184-$I184,$H184)*INDEX(Rates!$C$2:$AP$60,MATCH($B184,Rates!$A$2:$A$60,0),32),Limits!$B$9*Assets!$S184),MIN(Limits!$B$9*Assets!$S184,MAX(0,$F184-SUM($I184:AM184)))),IF($E184=1,$F184-$I184,$H184)*INDEX(Rates!$C$2:$AP$60,MATCH($B184,Rates!$A$2:$A$60,0),32)))</f>
      </c>
      <c r="AO184" s="2">
        <f>IF($B184="",0,IF($D184=1,IF(33&lt;=$C184,MIN(IF($E184=1,$F184-$I184,$H184)*INDEX(Rates!$C$2:$AP$60,MATCH($B184,Rates!$A$2:$A$60,0),33),Limits!$B$9*Assets!$S184),MIN(Limits!$B$9*Assets!$S184,MAX(0,$F184-SUM($I184:AN184)))),IF($E184=1,$F184-$I184,$H184)*INDEX(Rates!$C$2:$AP$60,MATCH($B184,Rates!$A$2:$A$60,0),33)))</f>
      </c>
      <c r="AP184" s="2">
        <f>IF($B184="",0,IF($D184=1,IF(34&lt;=$C184,MIN(IF($E184=1,$F184-$I184,$H184)*INDEX(Rates!$C$2:$AP$60,MATCH($B184,Rates!$A$2:$A$60,0),34),Limits!$B$9*Assets!$S184),MIN(Limits!$B$9*Assets!$S184,MAX(0,$F184-SUM($I184:AO184)))),IF($E184=1,$F184-$I184,$H184)*INDEX(Rates!$C$2:$AP$60,MATCH($B184,Rates!$A$2:$A$60,0),34)))</f>
      </c>
      <c r="AQ184" s="2">
        <f>IF($B184="",0,IF($D184=1,IF(35&lt;=$C184,MIN(IF($E184=1,$F184-$I184,$H184)*INDEX(Rates!$C$2:$AP$60,MATCH($B184,Rates!$A$2:$A$60,0),35),Limits!$B$9*Assets!$S184),MIN(Limits!$B$9*Assets!$S184,MAX(0,$F184-SUM($I184:AP184)))),IF($E184=1,$F184-$I184,$H184)*INDEX(Rates!$C$2:$AP$60,MATCH($B184,Rates!$A$2:$A$60,0),35)))</f>
      </c>
      <c r="AR184" s="2">
        <f>IF($B184="",0,IF($D184=1,IF(36&lt;=$C184,MIN(IF($E184=1,$F184-$I184,$H184)*INDEX(Rates!$C$2:$AP$60,MATCH($B184,Rates!$A$2:$A$60,0),36),Limits!$B$9*Assets!$S184),MIN(Limits!$B$9*Assets!$S184,MAX(0,$F184-SUM($I184:AQ184)))),IF($E184=1,$F184-$I184,$H184)*INDEX(Rates!$C$2:$AP$60,MATCH($B184,Rates!$A$2:$A$60,0),36)))</f>
      </c>
      <c r="AS184" s="2">
        <f>IF($B184="",0,IF($D184=1,IF(37&lt;=$C184,MIN(IF($E184=1,$F184-$I184,$H184)*INDEX(Rates!$C$2:$AP$60,MATCH($B184,Rates!$A$2:$A$60,0),37),Limits!$B$9*Assets!$S184),MIN(Limits!$B$9*Assets!$S184,MAX(0,$F184-SUM($I184:AR184)))),IF($E184=1,$F184-$I184,$H184)*INDEX(Rates!$C$2:$AP$60,MATCH($B184,Rates!$A$2:$A$60,0),37)))</f>
      </c>
      <c r="AT184" s="2">
        <f>IF($B184="",0,IF($D184=1,IF(38&lt;=$C184,MIN(IF($E184=1,$F184-$I184,$H184)*INDEX(Rates!$C$2:$AP$60,MATCH($B184,Rates!$A$2:$A$60,0),38),Limits!$B$9*Assets!$S184),MIN(Limits!$B$9*Assets!$S184,MAX(0,$F184-SUM($I184:AS184)))),IF($E184=1,$F184-$I184,$H184)*INDEX(Rates!$C$2:$AP$60,MATCH($B184,Rates!$A$2:$A$60,0),38)))</f>
      </c>
      <c r="AU184" s="2">
        <f>IF($B184="",0,IF($D184=1,IF(39&lt;=$C184,MIN(IF($E184=1,$F184-$I184,$H184)*INDEX(Rates!$C$2:$AP$60,MATCH($B184,Rates!$A$2:$A$60,0),39),Limits!$B$9*Assets!$S184),MIN(Limits!$B$9*Assets!$S184,MAX(0,$F184-SUM($I184:AT184)))),IF($E184=1,$F184-$I184,$H184)*INDEX(Rates!$C$2:$AP$60,MATCH($B184,Rates!$A$2:$A$60,0),39)))</f>
      </c>
      <c r="AV184" s="2">
        <f>IF($B184="",0,IF($D184=1,IF(40&lt;=$C184,MIN(IF($E184=1,$F184-$I184,$H184)*INDEX(Rates!$C$2:$AP$60,MATCH($B184,Rates!$A$2:$A$60,0),40),Limits!$B$9*Assets!$S184),MIN(Limits!$B$9*Assets!$S184,MAX(0,$F184-SUM($I184:AU184)))),IF($E184=1,$F184-$I184,$H184)*INDEX(Rates!$C$2:$AP$60,MATCH($B184,Rates!$A$2:$A$60,0),40)))</f>
      </c>
    </row>
    <row r="185" spans="1:48" x14ac:dyDescent="0.25">
      <c r="A185">
        <f>IF(Assets!A185="","",Assets!A185)</f>
      </c>
      <c r="B185">
        <f>Assets!AD185</f>
      </c>
      <c r="C185">
        <f>IF(B185="",0,INDEX(Rates!$B$2:$B$60,MATCH(B185,Rates!$A$2:$A$60,0)))</f>
      </c>
      <c r="D185">
        <f>Assets!X185</f>
      </c>
      <c r="E185">
        <f>IF(AND(D185=1,Assets!J185=1,Assets!K185=0),1,0)</f>
      </c>
      <c r="F185">
        <f>Assets!T185</f>
      </c>
      <c r="G185">
        <f>Assets!AF185+Assets!L185</f>
      </c>
      <c r="H185">
        <f>Assets!M185</f>
      </c>
      <c r="I185" s="2">
        <f>IF($B185="",0,IF($D185=1,IF(1&lt;=$C185,MIN($G185+$H185*INDEX(Rates!$C$2:$AP$60,MATCH($B185,Rates!$A$2:$A$60,0),1),Assets!$Z185),MIN($G185+$H185*INDEX(Rates!$C$2:$AP$60,MATCH($B185,Rates!$A$2:$A$60,0),1),Assets!$Z185)),$G185+$H185*INDEX(Rates!$C$2:$AP$60,MATCH($B185,Rates!$A$2:$A$60,0),1)))</f>
      </c>
      <c r="J185" s="2">
        <f>IF($B185="",0,IF($D185=1,IF(2&lt;=$C185,MIN(IF($E185=1,$F185-$I185,$H185)*INDEX(Rates!$C$2:$AP$60,MATCH($B185,Rates!$A$2:$A$60,0),2),Limits!$B$7*Assets!$S185),MIN(Limits!$B$9*Assets!$S185,MAX(0,$F185-SUM($I185:I185)))),IF($E185=1,$F185-$I185,$H185)*INDEX(Rates!$C$2:$AP$60,MATCH($B185,Rates!$A$2:$A$60,0),2)))</f>
      </c>
      <c r="K185" s="2">
        <f>IF($B185="",0,IF($D185=1,IF(3&lt;=$C185,MIN(IF($E185=1,$F185-$I185,$H185)*INDEX(Rates!$C$2:$AP$60,MATCH($B185,Rates!$A$2:$A$60,0),3),Limits!$B$8*Assets!$S185),MIN(Limits!$B$9*Assets!$S185,MAX(0,$F185-SUM($I185:J185)))),IF($E185=1,$F185-$I185,$H185)*INDEX(Rates!$C$2:$AP$60,MATCH($B185,Rates!$A$2:$A$60,0),3)))</f>
      </c>
      <c r="L185" s="2">
        <f>IF($B185="",0,IF($D185=1,IF(4&lt;=$C185,MIN(IF($E185=1,$F185-$I185,$H185)*INDEX(Rates!$C$2:$AP$60,MATCH($B185,Rates!$A$2:$A$60,0),4),Limits!$B$9*Assets!$S185),MIN(Limits!$B$9*Assets!$S185,MAX(0,$F185-SUM($I185:K185)))),IF($E185=1,$F185-$I185,$H185)*INDEX(Rates!$C$2:$AP$60,MATCH($B185,Rates!$A$2:$A$60,0),4)))</f>
      </c>
      <c r="M185" s="2">
        <f>IF($B185="",0,IF($D185=1,IF(5&lt;=$C185,MIN(IF($E185=1,$F185-$I185,$H185)*INDEX(Rates!$C$2:$AP$60,MATCH($B185,Rates!$A$2:$A$60,0),5),Limits!$B$9*Assets!$S185),MIN(Limits!$B$9*Assets!$S185,MAX(0,$F185-SUM($I185:L185)))),IF($E185=1,$F185-$I185,$H185)*INDEX(Rates!$C$2:$AP$60,MATCH($B185,Rates!$A$2:$A$60,0),5)))</f>
      </c>
      <c r="N185" s="2">
        <f>IF($B185="",0,IF($D185=1,IF(6&lt;=$C185,MIN(IF($E185=1,$F185-$I185,$H185)*INDEX(Rates!$C$2:$AP$60,MATCH($B185,Rates!$A$2:$A$60,0),6),Limits!$B$9*Assets!$S185),MIN(Limits!$B$9*Assets!$S185,MAX(0,$F185-SUM($I185:M185)))),IF($E185=1,$F185-$I185,$H185)*INDEX(Rates!$C$2:$AP$60,MATCH($B185,Rates!$A$2:$A$60,0),6)))</f>
      </c>
      <c r="O185" s="2">
        <f>IF($B185="",0,IF($D185=1,IF(7&lt;=$C185,MIN(IF($E185=1,$F185-$I185,$H185)*INDEX(Rates!$C$2:$AP$60,MATCH($B185,Rates!$A$2:$A$60,0),7),Limits!$B$9*Assets!$S185),MIN(Limits!$B$9*Assets!$S185,MAX(0,$F185-SUM($I185:N185)))),IF($E185=1,$F185-$I185,$H185)*INDEX(Rates!$C$2:$AP$60,MATCH($B185,Rates!$A$2:$A$60,0),7)))</f>
      </c>
      <c r="P185" s="2">
        <f>IF($B185="",0,IF($D185=1,IF(8&lt;=$C185,MIN(IF($E185=1,$F185-$I185,$H185)*INDEX(Rates!$C$2:$AP$60,MATCH($B185,Rates!$A$2:$A$60,0),8),Limits!$B$9*Assets!$S185),MIN(Limits!$B$9*Assets!$S185,MAX(0,$F185-SUM($I185:O185)))),IF($E185=1,$F185-$I185,$H185)*INDEX(Rates!$C$2:$AP$60,MATCH($B185,Rates!$A$2:$A$60,0),8)))</f>
      </c>
      <c r="Q185" s="2">
        <f>IF($B185="",0,IF($D185=1,IF(9&lt;=$C185,MIN(IF($E185=1,$F185-$I185,$H185)*INDEX(Rates!$C$2:$AP$60,MATCH($B185,Rates!$A$2:$A$60,0),9),Limits!$B$9*Assets!$S185),MIN(Limits!$B$9*Assets!$S185,MAX(0,$F185-SUM($I185:P185)))),IF($E185=1,$F185-$I185,$H185)*INDEX(Rates!$C$2:$AP$60,MATCH($B185,Rates!$A$2:$A$60,0),9)))</f>
      </c>
      <c r="R185" s="2">
        <f>IF($B185="",0,IF($D185=1,IF(10&lt;=$C185,MIN(IF($E185=1,$F185-$I185,$H185)*INDEX(Rates!$C$2:$AP$60,MATCH($B185,Rates!$A$2:$A$60,0),10),Limits!$B$9*Assets!$S185),MIN(Limits!$B$9*Assets!$S185,MAX(0,$F185-SUM($I185:Q185)))),IF($E185=1,$F185-$I185,$H185)*INDEX(Rates!$C$2:$AP$60,MATCH($B185,Rates!$A$2:$A$60,0),10)))</f>
      </c>
      <c r="S185" s="2">
        <f>IF($B185="",0,IF($D185=1,IF(11&lt;=$C185,MIN(IF($E185=1,$F185-$I185,$H185)*INDEX(Rates!$C$2:$AP$60,MATCH($B185,Rates!$A$2:$A$60,0),11),Limits!$B$9*Assets!$S185),MIN(Limits!$B$9*Assets!$S185,MAX(0,$F185-SUM($I185:R185)))),IF($E185=1,$F185-$I185,$H185)*INDEX(Rates!$C$2:$AP$60,MATCH($B185,Rates!$A$2:$A$60,0),11)))</f>
      </c>
      <c r="T185" s="2">
        <f>IF($B185="",0,IF($D185=1,IF(12&lt;=$C185,MIN(IF($E185=1,$F185-$I185,$H185)*INDEX(Rates!$C$2:$AP$60,MATCH($B185,Rates!$A$2:$A$60,0),12),Limits!$B$9*Assets!$S185),MIN(Limits!$B$9*Assets!$S185,MAX(0,$F185-SUM($I185:S185)))),IF($E185=1,$F185-$I185,$H185)*INDEX(Rates!$C$2:$AP$60,MATCH($B185,Rates!$A$2:$A$60,0),12)))</f>
      </c>
      <c r="U185" s="2">
        <f>IF($B185="",0,IF($D185=1,IF(13&lt;=$C185,MIN(IF($E185=1,$F185-$I185,$H185)*INDEX(Rates!$C$2:$AP$60,MATCH($B185,Rates!$A$2:$A$60,0),13),Limits!$B$9*Assets!$S185),MIN(Limits!$B$9*Assets!$S185,MAX(0,$F185-SUM($I185:T185)))),IF($E185=1,$F185-$I185,$H185)*INDEX(Rates!$C$2:$AP$60,MATCH($B185,Rates!$A$2:$A$60,0),13)))</f>
      </c>
      <c r="V185" s="2">
        <f>IF($B185="",0,IF($D185=1,IF(14&lt;=$C185,MIN(IF($E185=1,$F185-$I185,$H185)*INDEX(Rates!$C$2:$AP$60,MATCH($B185,Rates!$A$2:$A$60,0),14),Limits!$B$9*Assets!$S185),MIN(Limits!$B$9*Assets!$S185,MAX(0,$F185-SUM($I185:U185)))),IF($E185=1,$F185-$I185,$H185)*INDEX(Rates!$C$2:$AP$60,MATCH($B185,Rates!$A$2:$A$60,0),14)))</f>
      </c>
      <c r="W185" s="2">
        <f>IF($B185="",0,IF($D185=1,IF(15&lt;=$C185,MIN(IF($E185=1,$F185-$I185,$H185)*INDEX(Rates!$C$2:$AP$60,MATCH($B185,Rates!$A$2:$A$60,0),15),Limits!$B$9*Assets!$S185),MIN(Limits!$B$9*Assets!$S185,MAX(0,$F185-SUM($I185:V185)))),IF($E185=1,$F185-$I185,$H185)*INDEX(Rates!$C$2:$AP$60,MATCH($B185,Rates!$A$2:$A$60,0),15)))</f>
      </c>
      <c r="X185" s="2">
        <f>IF($B185="",0,IF($D185=1,IF(16&lt;=$C185,MIN(IF($E185=1,$F185-$I185,$H185)*INDEX(Rates!$C$2:$AP$60,MATCH($B185,Rates!$A$2:$A$60,0),16),Limits!$B$9*Assets!$S185),MIN(Limits!$B$9*Assets!$S185,MAX(0,$F185-SUM($I185:W185)))),IF($E185=1,$F185-$I185,$H185)*INDEX(Rates!$C$2:$AP$60,MATCH($B185,Rates!$A$2:$A$60,0),16)))</f>
      </c>
      <c r="Y185" s="2">
        <f>IF($B185="",0,IF($D185=1,IF(17&lt;=$C185,MIN(IF($E185=1,$F185-$I185,$H185)*INDEX(Rates!$C$2:$AP$60,MATCH($B185,Rates!$A$2:$A$60,0),17),Limits!$B$9*Assets!$S185),MIN(Limits!$B$9*Assets!$S185,MAX(0,$F185-SUM($I185:X185)))),IF($E185=1,$F185-$I185,$H185)*INDEX(Rates!$C$2:$AP$60,MATCH($B185,Rates!$A$2:$A$60,0),17)))</f>
      </c>
      <c r="Z185" s="2">
        <f>IF($B185="",0,IF($D185=1,IF(18&lt;=$C185,MIN(IF($E185=1,$F185-$I185,$H185)*INDEX(Rates!$C$2:$AP$60,MATCH($B185,Rates!$A$2:$A$60,0),18),Limits!$B$9*Assets!$S185),MIN(Limits!$B$9*Assets!$S185,MAX(0,$F185-SUM($I185:Y185)))),IF($E185=1,$F185-$I185,$H185)*INDEX(Rates!$C$2:$AP$60,MATCH($B185,Rates!$A$2:$A$60,0),18)))</f>
      </c>
      <c r="AA185" s="2">
        <f>IF($B185="",0,IF($D185=1,IF(19&lt;=$C185,MIN(IF($E185=1,$F185-$I185,$H185)*INDEX(Rates!$C$2:$AP$60,MATCH($B185,Rates!$A$2:$A$60,0),19),Limits!$B$9*Assets!$S185),MIN(Limits!$B$9*Assets!$S185,MAX(0,$F185-SUM($I185:Z185)))),IF($E185=1,$F185-$I185,$H185)*INDEX(Rates!$C$2:$AP$60,MATCH($B185,Rates!$A$2:$A$60,0),19)))</f>
      </c>
      <c r="AB185" s="2">
        <f>IF($B185="",0,IF($D185=1,IF(20&lt;=$C185,MIN(IF($E185=1,$F185-$I185,$H185)*INDEX(Rates!$C$2:$AP$60,MATCH($B185,Rates!$A$2:$A$60,0),20),Limits!$B$9*Assets!$S185),MIN(Limits!$B$9*Assets!$S185,MAX(0,$F185-SUM($I185:AA185)))),IF($E185=1,$F185-$I185,$H185)*INDEX(Rates!$C$2:$AP$60,MATCH($B185,Rates!$A$2:$A$60,0),20)))</f>
      </c>
      <c r="AC185" s="2">
        <f>IF($B185="",0,IF($D185=1,IF(21&lt;=$C185,MIN(IF($E185=1,$F185-$I185,$H185)*INDEX(Rates!$C$2:$AP$60,MATCH($B185,Rates!$A$2:$A$60,0),21),Limits!$B$9*Assets!$S185),MIN(Limits!$B$9*Assets!$S185,MAX(0,$F185-SUM($I185:AB185)))),IF($E185=1,$F185-$I185,$H185)*INDEX(Rates!$C$2:$AP$60,MATCH($B185,Rates!$A$2:$A$60,0),21)))</f>
      </c>
      <c r="AD185" s="2">
        <f>IF($B185="",0,IF($D185=1,IF(22&lt;=$C185,MIN(IF($E185=1,$F185-$I185,$H185)*INDEX(Rates!$C$2:$AP$60,MATCH($B185,Rates!$A$2:$A$60,0),22),Limits!$B$9*Assets!$S185),MIN(Limits!$B$9*Assets!$S185,MAX(0,$F185-SUM($I185:AC185)))),IF($E185=1,$F185-$I185,$H185)*INDEX(Rates!$C$2:$AP$60,MATCH($B185,Rates!$A$2:$A$60,0),22)))</f>
      </c>
      <c r="AE185" s="2">
        <f>IF($B185="",0,IF($D185=1,IF(23&lt;=$C185,MIN(IF($E185=1,$F185-$I185,$H185)*INDEX(Rates!$C$2:$AP$60,MATCH($B185,Rates!$A$2:$A$60,0),23),Limits!$B$9*Assets!$S185),MIN(Limits!$B$9*Assets!$S185,MAX(0,$F185-SUM($I185:AD185)))),IF($E185=1,$F185-$I185,$H185)*INDEX(Rates!$C$2:$AP$60,MATCH($B185,Rates!$A$2:$A$60,0),23)))</f>
      </c>
      <c r="AF185" s="2">
        <f>IF($B185="",0,IF($D185=1,IF(24&lt;=$C185,MIN(IF($E185=1,$F185-$I185,$H185)*INDEX(Rates!$C$2:$AP$60,MATCH($B185,Rates!$A$2:$A$60,0),24),Limits!$B$9*Assets!$S185),MIN(Limits!$B$9*Assets!$S185,MAX(0,$F185-SUM($I185:AE185)))),IF($E185=1,$F185-$I185,$H185)*INDEX(Rates!$C$2:$AP$60,MATCH($B185,Rates!$A$2:$A$60,0),24)))</f>
      </c>
      <c r="AG185" s="2">
        <f>IF($B185="",0,IF($D185=1,IF(25&lt;=$C185,MIN(IF($E185=1,$F185-$I185,$H185)*INDEX(Rates!$C$2:$AP$60,MATCH($B185,Rates!$A$2:$A$60,0),25),Limits!$B$9*Assets!$S185),MIN(Limits!$B$9*Assets!$S185,MAX(0,$F185-SUM($I185:AF185)))),IF($E185=1,$F185-$I185,$H185)*INDEX(Rates!$C$2:$AP$60,MATCH($B185,Rates!$A$2:$A$60,0),25)))</f>
      </c>
      <c r="AH185" s="2">
        <f>IF($B185="",0,IF($D185=1,IF(26&lt;=$C185,MIN(IF($E185=1,$F185-$I185,$H185)*INDEX(Rates!$C$2:$AP$60,MATCH($B185,Rates!$A$2:$A$60,0),26),Limits!$B$9*Assets!$S185),MIN(Limits!$B$9*Assets!$S185,MAX(0,$F185-SUM($I185:AG185)))),IF($E185=1,$F185-$I185,$H185)*INDEX(Rates!$C$2:$AP$60,MATCH($B185,Rates!$A$2:$A$60,0),26)))</f>
      </c>
      <c r="AI185" s="2">
        <f>IF($B185="",0,IF($D185=1,IF(27&lt;=$C185,MIN(IF($E185=1,$F185-$I185,$H185)*INDEX(Rates!$C$2:$AP$60,MATCH($B185,Rates!$A$2:$A$60,0),27),Limits!$B$9*Assets!$S185),MIN(Limits!$B$9*Assets!$S185,MAX(0,$F185-SUM($I185:AH185)))),IF($E185=1,$F185-$I185,$H185)*INDEX(Rates!$C$2:$AP$60,MATCH($B185,Rates!$A$2:$A$60,0),27)))</f>
      </c>
      <c r="AJ185" s="2">
        <f>IF($B185="",0,IF($D185=1,IF(28&lt;=$C185,MIN(IF($E185=1,$F185-$I185,$H185)*INDEX(Rates!$C$2:$AP$60,MATCH($B185,Rates!$A$2:$A$60,0),28),Limits!$B$9*Assets!$S185),MIN(Limits!$B$9*Assets!$S185,MAX(0,$F185-SUM($I185:AI185)))),IF($E185=1,$F185-$I185,$H185)*INDEX(Rates!$C$2:$AP$60,MATCH($B185,Rates!$A$2:$A$60,0),28)))</f>
      </c>
      <c r="AK185" s="2">
        <f>IF($B185="",0,IF($D185=1,IF(29&lt;=$C185,MIN(IF($E185=1,$F185-$I185,$H185)*INDEX(Rates!$C$2:$AP$60,MATCH($B185,Rates!$A$2:$A$60,0),29),Limits!$B$9*Assets!$S185),MIN(Limits!$B$9*Assets!$S185,MAX(0,$F185-SUM($I185:AJ185)))),IF($E185=1,$F185-$I185,$H185)*INDEX(Rates!$C$2:$AP$60,MATCH($B185,Rates!$A$2:$A$60,0),29)))</f>
      </c>
      <c r="AL185" s="2">
        <f>IF($B185="",0,IF($D185=1,IF(30&lt;=$C185,MIN(IF($E185=1,$F185-$I185,$H185)*INDEX(Rates!$C$2:$AP$60,MATCH($B185,Rates!$A$2:$A$60,0),30),Limits!$B$9*Assets!$S185),MIN(Limits!$B$9*Assets!$S185,MAX(0,$F185-SUM($I185:AK185)))),IF($E185=1,$F185-$I185,$H185)*INDEX(Rates!$C$2:$AP$60,MATCH($B185,Rates!$A$2:$A$60,0),30)))</f>
      </c>
      <c r="AM185" s="2">
        <f>IF($B185="",0,IF($D185=1,IF(31&lt;=$C185,MIN(IF($E185=1,$F185-$I185,$H185)*INDEX(Rates!$C$2:$AP$60,MATCH($B185,Rates!$A$2:$A$60,0),31),Limits!$B$9*Assets!$S185),MIN(Limits!$B$9*Assets!$S185,MAX(0,$F185-SUM($I185:AL185)))),IF($E185=1,$F185-$I185,$H185)*INDEX(Rates!$C$2:$AP$60,MATCH($B185,Rates!$A$2:$A$60,0),31)))</f>
      </c>
      <c r="AN185" s="2">
        <f>IF($B185="",0,IF($D185=1,IF(32&lt;=$C185,MIN(IF($E185=1,$F185-$I185,$H185)*INDEX(Rates!$C$2:$AP$60,MATCH($B185,Rates!$A$2:$A$60,0),32),Limits!$B$9*Assets!$S185),MIN(Limits!$B$9*Assets!$S185,MAX(0,$F185-SUM($I185:AM185)))),IF($E185=1,$F185-$I185,$H185)*INDEX(Rates!$C$2:$AP$60,MATCH($B185,Rates!$A$2:$A$60,0),32)))</f>
      </c>
      <c r="AO185" s="2">
        <f>IF($B185="",0,IF($D185=1,IF(33&lt;=$C185,MIN(IF($E185=1,$F185-$I185,$H185)*INDEX(Rates!$C$2:$AP$60,MATCH($B185,Rates!$A$2:$A$60,0),33),Limits!$B$9*Assets!$S185),MIN(Limits!$B$9*Assets!$S185,MAX(0,$F185-SUM($I185:AN185)))),IF($E185=1,$F185-$I185,$H185)*INDEX(Rates!$C$2:$AP$60,MATCH($B185,Rates!$A$2:$A$60,0),33)))</f>
      </c>
      <c r="AP185" s="2">
        <f>IF($B185="",0,IF($D185=1,IF(34&lt;=$C185,MIN(IF($E185=1,$F185-$I185,$H185)*INDEX(Rates!$C$2:$AP$60,MATCH($B185,Rates!$A$2:$A$60,0),34),Limits!$B$9*Assets!$S185),MIN(Limits!$B$9*Assets!$S185,MAX(0,$F185-SUM($I185:AO185)))),IF($E185=1,$F185-$I185,$H185)*INDEX(Rates!$C$2:$AP$60,MATCH($B185,Rates!$A$2:$A$60,0),34)))</f>
      </c>
      <c r="AQ185" s="2">
        <f>IF($B185="",0,IF($D185=1,IF(35&lt;=$C185,MIN(IF($E185=1,$F185-$I185,$H185)*INDEX(Rates!$C$2:$AP$60,MATCH($B185,Rates!$A$2:$A$60,0),35),Limits!$B$9*Assets!$S185),MIN(Limits!$B$9*Assets!$S185,MAX(0,$F185-SUM($I185:AP185)))),IF($E185=1,$F185-$I185,$H185)*INDEX(Rates!$C$2:$AP$60,MATCH($B185,Rates!$A$2:$A$60,0),35)))</f>
      </c>
      <c r="AR185" s="2">
        <f>IF($B185="",0,IF($D185=1,IF(36&lt;=$C185,MIN(IF($E185=1,$F185-$I185,$H185)*INDEX(Rates!$C$2:$AP$60,MATCH($B185,Rates!$A$2:$A$60,0),36),Limits!$B$9*Assets!$S185),MIN(Limits!$B$9*Assets!$S185,MAX(0,$F185-SUM($I185:AQ185)))),IF($E185=1,$F185-$I185,$H185)*INDEX(Rates!$C$2:$AP$60,MATCH($B185,Rates!$A$2:$A$60,0),36)))</f>
      </c>
      <c r="AS185" s="2">
        <f>IF($B185="",0,IF($D185=1,IF(37&lt;=$C185,MIN(IF($E185=1,$F185-$I185,$H185)*INDEX(Rates!$C$2:$AP$60,MATCH($B185,Rates!$A$2:$A$60,0),37),Limits!$B$9*Assets!$S185),MIN(Limits!$B$9*Assets!$S185,MAX(0,$F185-SUM($I185:AR185)))),IF($E185=1,$F185-$I185,$H185)*INDEX(Rates!$C$2:$AP$60,MATCH($B185,Rates!$A$2:$A$60,0),37)))</f>
      </c>
      <c r="AT185" s="2">
        <f>IF($B185="",0,IF($D185=1,IF(38&lt;=$C185,MIN(IF($E185=1,$F185-$I185,$H185)*INDEX(Rates!$C$2:$AP$60,MATCH($B185,Rates!$A$2:$A$60,0),38),Limits!$B$9*Assets!$S185),MIN(Limits!$B$9*Assets!$S185,MAX(0,$F185-SUM($I185:AS185)))),IF($E185=1,$F185-$I185,$H185)*INDEX(Rates!$C$2:$AP$60,MATCH($B185,Rates!$A$2:$A$60,0),38)))</f>
      </c>
      <c r="AU185" s="2">
        <f>IF($B185="",0,IF($D185=1,IF(39&lt;=$C185,MIN(IF($E185=1,$F185-$I185,$H185)*INDEX(Rates!$C$2:$AP$60,MATCH($B185,Rates!$A$2:$A$60,0),39),Limits!$B$9*Assets!$S185),MIN(Limits!$B$9*Assets!$S185,MAX(0,$F185-SUM($I185:AT185)))),IF($E185=1,$F185-$I185,$H185)*INDEX(Rates!$C$2:$AP$60,MATCH($B185,Rates!$A$2:$A$60,0),39)))</f>
      </c>
      <c r="AV185" s="2">
        <f>IF($B185="",0,IF($D185=1,IF(40&lt;=$C185,MIN(IF($E185=1,$F185-$I185,$H185)*INDEX(Rates!$C$2:$AP$60,MATCH($B185,Rates!$A$2:$A$60,0),40),Limits!$B$9*Assets!$S185),MIN(Limits!$B$9*Assets!$S185,MAX(0,$F185-SUM($I185:AU185)))),IF($E185=1,$F185-$I185,$H185)*INDEX(Rates!$C$2:$AP$60,MATCH($B185,Rates!$A$2:$A$60,0),40)))</f>
      </c>
    </row>
    <row r="186" spans="1:48" x14ac:dyDescent="0.25">
      <c r="A186">
        <f>IF(Assets!A186="","",Assets!A186)</f>
      </c>
      <c r="B186">
        <f>Assets!AD186</f>
      </c>
      <c r="C186">
        <f>IF(B186="",0,INDEX(Rates!$B$2:$B$60,MATCH(B186,Rates!$A$2:$A$60,0)))</f>
      </c>
      <c r="D186">
        <f>Assets!X186</f>
      </c>
      <c r="E186">
        <f>IF(AND(D186=1,Assets!J186=1,Assets!K186=0),1,0)</f>
      </c>
      <c r="F186">
        <f>Assets!T186</f>
      </c>
      <c r="G186">
        <f>Assets!AF186+Assets!L186</f>
      </c>
      <c r="H186">
        <f>Assets!M186</f>
      </c>
      <c r="I186" s="2">
        <f>IF($B186="",0,IF($D186=1,IF(1&lt;=$C186,MIN($G186+$H186*INDEX(Rates!$C$2:$AP$60,MATCH($B186,Rates!$A$2:$A$60,0),1),Assets!$Z186),MIN($G186+$H186*INDEX(Rates!$C$2:$AP$60,MATCH($B186,Rates!$A$2:$A$60,0),1),Assets!$Z186)),$G186+$H186*INDEX(Rates!$C$2:$AP$60,MATCH($B186,Rates!$A$2:$A$60,0),1)))</f>
      </c>
      <c r="J186" s="2">
        <f>IF($B186="",0,IF($D186=1,IF(2&lt;=$C186,MIN(IF($E186=1,$F186-$I186,$H186)*INDEX(Rates!$C$2:$AP$60,MATCH($B186,Rates!$A$2:$A$60,0),2),Limits!$B$7*Assets!$S186),MIN(Limits!$B$9*Assets!$S186,MAX(0,$F186-SUM($I186:I186)))),IF($E186=1,$F186-$I186,$H186)*INDEX(Rates!$C$2:$AP$60,MATCH($B186,Rates!$A$2:$A$60,0),2)))</f>
      </c>
      <c r="K186" s="2">
        <f>IF($B186="",0,IF($D186=1,IF(3&lt;=$C186,MIN(IF($E186=1,$F186-$I186,$H186)*INDEX(Rates!$C$2:$AP$60,MATCH($B186,Rates!$A$2:$A$60,0),3),Limits!$B$8*Assets!$S186),MIN(Limits!$B$9*Assets!$S186,MAX(0,$F186-SUM($I186:J186)))),IF($E186=1,$F186-$I186,$H186)*INDEX(Rates!$C$2:$AP$60,MATCH($B186,Rates!$A$2:$A$60,0),3)))</f>
      </c>
      <c r="L186" s="2">
        <f>IF($B186="",0,IF($D186=1,IF(4&lt;=$C186,MIN(IF($E186=1,$F186-$I186,$H186)*INDEX(Rates!$C$2:$AP$60,MATCH($B186,Rates!$A$2:$A$60,0),4),Limits!$B$9*Assets!$S186),MIN(Limits!$B$9*Assets!$S186,MAX(0,$F186-SUM($I186:K186)))),IF($E186=1,$F186-$I186,$H186)*INDEX(Rates!$C$2:$AP$60,MATCH($B186,Rates!$A$2:$A$60,0),4)))</f>
      </c>
      <c r="M186" s="2">
        <f>IF($B186="",0,IF($D186=1,IF(5&lt;=$C186,MIN(IF($E186=1,$F186-$I186,$H186)*INDEX(Rates!$C$2:$AP$60,MATCH($B186,Rates!$A$2:$A$60,0),5),Limits!$B$9*Assets!$S186),MIN(Limits!$B$9*Assets!$S186,MAX(0,$F186-SUM($I186:L186)))),IF($E186=1,$F186-$I186,$H186)*INDEX(Rates!$C$2:$AP$60,MATCH($B186,Rates!$A$2:$A$60,0),5)))</f>
      </c>
      <c r="N186" s="2">
        <f>IF($B186="",0,IF($D186=1,IF(6&lt;=$C186,MIN(IF($E186=1,$F186-$I186,$H186)*INDEX(Rates!$C$2:$AP$60,MATCH($B186,Rates!$A$2:$A$60,0),6),Limits!$B$9*Assets!$S186),MIN(Limits!$B$9*Assets!$S186,MAX(0,$F186-SUM($I186:M186)))),IF($E186=1,$F186-$I186,$H186)*INDEX(Rates!$C$2:$AP$60,MATCH($B186,Rates!$A$2:$A$60,0),6)))</f>
      </c>
      <c r="O186" s="2">
        <f>IF($B186="",0,IF($D186=1,IF(7&lt;=$C186,MIN(IF($E186=1,$F186-$I186,$H186)*INDEX(Rates!$C$2:$AP$60,MATCH($B186,Rates!$A$2:$A$60,0),7),Limits!$B$9*Assets!$S186),MIN(Limits!$B$9*Assets!$S186,MAX(0,$F186-SUM($I186:N186)))),IF($E186=1,$F186-$I186,$H186)*INDEX(Rates!$C$2:$AP$60,MATCH($B186,Rates!$A$2:$A$60,0),7)))</f>
      </c>
      <c r="P186" s="2">
        <f>IF($B186="",0,IF($D186=1,IF(8&lt;=$C186,MIN(IF($E186=1,$F186-$I186,$H186)*INDEX(Rates!$C$2:$AP$60,MATCH($B186,Rates!$A$2:$A$60,0),8),Limits!$B$9*Assets!$S186),MIN(Limits!$B$9*Assets!$S186,MAX(0,$F186-SUM($I186:O186)))),IF($E186=1,$F186-$I186,$H186)*INDEX(Rates!$C$2:$AP$60,MATCH($B186,Rates!$A$2:$A$60,0),8)))</f>
      </c>
      <c r="Q186" s="2">
        <f>IF($B186="",0,IF($D186=1,IF(9&lt;=$C186,MIN(IF($E186=1,$F186-$I186,$H186)*INDEX(Rates!$C$2:$AP$60,MATCH($B186,Rates!$A$2:$A$60,0),9),Limits!$B$9*Assets!$S186),MIN(Limits!$B$9*Assets!$S186,MAX(0,$F186-SUM($I186:P186)))),IF($E186=1,$F186-$I186,$H186)*INDEX(Rates!$C$2:$AP$60,MATCH($B186,Rates!$A$2:$A$60,0),9)))</f>
      </c>
      <c r="R186" s="2">
        <f>IF($B186="",0,IF($D186=1,IF(10&lt;=$C186,MIN(IF($E186=1,$F186-$I186,$H186)*INDEX(Rates!$C$2:$AP$60,MATCH($B186,Rates!$A$2:$A$60,0),10),Limits!$B$9*Assets!$S186),MIN(Limits!$B$9*Assets!$S186,MAX(0,$F186-SUM($I186:Q186)))),IF($E186=1,$F186-$I186,$H186)*INDEX(Rates!$C$2:$AP$60,MATCH($B186,Rates!$A$2:$A$60,0),10)))</f>
      </c>
      <c r="S186" s="2">
        <f>IF($B186="",0,IF($D186=1,IF(11&lt;=$C186,MIN(IF($E186=1,$F186-$I186,$H186)*INDEX(Rates!$C$2:$AP$60,MATCH($B186,Rates!$A$2:$A$60,0),11),Limits!$B$9*Assets!$S186),MIN(Limits!$B$9*Assets!$S186,MAX(0,$F186-SUM($I186:R186)))),IF($E186=1,$F186-$I186,$H186)*INDEX(Rates!$C$2:$AP$60,MATCH($B186,Rates!$A$2:$A$60,0),11)))</f>
      </c>
      <c r="T186" s="2">
        <f>IF($B186="",0,IF($D186=1,IF(12&lt;=$C186,MIN(IF($E186=1,$F186-$I186,$H186)*INDEX(Rates!$C$2:$AP$60,MATCH($B186,Rates!$A$2:$A$60,0),12),Limits!$B$9*Assets!$S186),MIN(Limits!$B$9*Assets!$S186,MAX(0,$F186-SUM($I186:S186)))),IF($E186=1,$F186-$I186,$H186)*INDEX(Rates!$C$2:$AP$60,MATCH($B186,Rates!$A$2:$A$60,0),12)))</f>
      </c>
      <c r="U186" s="2">
        <f>IF($B186="",0,IF($D186=1,IF(13&lt;=$C186,MIN(IF($E186=1,$F186-$I186,$H186)*INDEX(Rates!$C$2:$AP$60,MATCH($B186,Rates!$A$2:$A$60,0),13),Limits!$B$9*Assets!$S186),MIN(Limits!$B$9*Assets!$S186,MAX(0,$F186-SUM($I186:T186)))),IF($E186=1,$F186-$I186,$H186)*INDEX(Rates!$C$2:$AP$60,MATCH($B186,Rates!$A$2:$A$60,0),13)))</f>
      </c>
      <c r="V186" s="2">
        <f>IF($B186="",0,IF($D186=1,IF(14&lt;=$C186,MIN(IF($E186=1,$F186-$I186,$H186)*INDEX(Rates!$C$2:$AP$60,MATCH($B186,Rates!$A$2:$A$60,0),14),Limits!$B$9*Assets!$S186),MIN(Limits!$B$9*Assets!$S186,MAX(0,$F186-SUM($I186:U186)))),IF($E186=1,$F186-$I186,$H186)*INDEX(Rates!$C$2:$AP$60,MATCH($B186,Rates!$A$2:$A$60,0),14)))</f>
      </c>
      <c r="W186" s="2">
        <f>IF($B186="",0,IF($D186=1,IF(15&lt;=$C186,MIN(IF($E186=1,$F186-$I186,$H186)*INDEX(Rates!$C$2:$AP$60,MATCH($B186,Rates!$A$2:$A$60,0),15),Limits!$B$9*Assets!$S186),MIN(Limits!$B$9*Assets!$S186,MAX(0,$F186-SUM($I186:V186)))),IF($E186=1,$F186-$I186,$H186)*INDEX(Rates!$C$2:$AP$60,MATCH($B186,Rates!$A$2:$A$60,0),15)))</f>
      </c>
      <c r="X186" s="2">
        <f>IF($B186="",0,IF($D186=1,IF(16&lt;=$C186,MIN(IF($E186=1,$F186-$I186,$H186)*INDEX(Rates!$C$2:$AP$60,MATCH($B186,Rates!$A$2:$A$60,0),16),Limits!$B$9*Assets!$S186),MIN(Limits!$B$9*Assets!$S186,MAX(0,$F186-SUM($I186:W186)))),IF($E186=1,$F186-$I186,$H186)*INDEX(Rates!$C$2:$AP$60,MATCH($B186,Rates!$A$2:$A$60,0),16)))</f>
      </c>
      <c r="Y186" s="2">
        <f>IF($B186="",0,IF($D186=1,IF(17&lt;=$C186,MIN(IF($E186=1,$F186-$I186,$H186)*INDEX(Rates!$C$2:$AP$60,MATCH($B186,Rates!$A$2:$A$60,0),17),Limits!$B$9*Assets!$S186),MIN(Limits!$B$9*Assets!$S186,MAX(0,$F186-SUM($I186:X186)))),IF($E186=1,$F186-$I186,$H186)*INDEX(Rates!$C$2:$AP$60,MATCH($B186,Rates!$A$2:$A$60,0),17)))</f>
      </c>
      <c r="Z186" s="2">
        <f>IF($B186="",0,IF($D186=1,IF(18&lt;=$C186,MIN(IF($E186=1,$F186-$I186,$H186)*INDEX(Rates!$C$2:$AP$60,MATCH($B186,Rates!$A$2:$A$60,0),18),Limits!$B$9*Assets!$S186),MIN(Limits!$B$9*Assets!$S186,MAX(0,$F186-SUM($I186:Y186)))),IF($E186=1,$F186-$I186,$H186)*INDEX(Rates!$C$2:$AP$60,MATCH($B186,Rates!$A$2:$A$60,0),18)))</f>
      </c>
      <c r="AA186" s="2">
        <f>IF($B186="",0,IF($D186=1,IF(19&lt;=$C186,MIN(IF($E186=1,$F186-$I186,$H186)*INDEX(Rates!$C$2:$AP$60,MATCH($B186,Rates!$A$2:$A$60,0),19),Limits!$B$9*Assets!$S186),MIN(Limits!$B$9*Assets!$S186,MAX(0,$F186-SUM($I186:Z186)))),IF($E186=1,$F186-$I186,$H186)*INDEX(Rates!$C$2:$AP$60,MATCH($B186,Rates!$A$2:$A$60,0),19)))</f>
      </c>
      <c r="AB186" s="2">
        <f>IF($B186="",0,IF($D186=1,IF(20&lt;=$C186,MIN(IF($E186=1,$F186-$I186,$H186)*INDEX(Rates!$C$2:$AP$60,MATCH($B186,Rates!$A$2:$A$60,0),20),Limits!$B$9*Assets!$S186),MIN(Limits!$B$9*Assets!$S186,MAX(0,$F186-SUM($I186:AA186)))),IF($E186=1,$F186-$I186,$H186)*INDEX(Rates!$C$2:$AP$60,MATCH($B186,Rates!$A$2:$A$60,0),20)))</f>
      </c>
      <c r="AC186" s="2">
        <f>IF($B186="",0,IF($D186=1,IF(21&lt;=$C186,MIN(IF($E186=1,$F186-$I186,$H186)*INDEX(Rates!$C$2:$AP$60,MATCH($B186,Rates!$A$2:$A$60,0),21),Limits!$B$9*Assets!$S186),MIN(Limits!$B$9*Assets!$S186,MAX(0,$F186-SUM($I186:AB186)))),IF($E186=1,$F186-$I186,$H186)*INDEX(Rates!$C$2:$AP$60,MATCH($B186,Rates!$A$2:$A$60,0),21)))</f>
      </c>
      <c r="AD186" s="2">
        <f>IF($B186="",0,IF($D186=1,IF(22&lt;=$C186,MIN(IF($E186=1,$F186-$I186,$H186)*INDEX(Rates!$C$2:$AP$60,MATCH($B186,Rates!$A$2:$A$60,0),22),Limits!$B$9*Assets!$S186),MIN(Limits!$B$9*Assets!$S186,MAX(0,$F186-SUM($I186:AC186)))),IF($E186=1,$F186-$I186,$H186)*INDEX(Rates!$C$2:$AP$60,MATCH($B186,Rates!$A$2:$A$60,0),22)))</f>
      </c>
      <c r="AE186" s="2">
        <f>IF($B186="",0,IF($D186=1,IF(23&lt;=$C186,MIN(IF($E186=1,$F186-$I186,$H186)*INDEX(Rates!$C$2:$AP$60,MATCH($B186,Rates!$A$2:$A$60,0),23),Limits!$B$9*Assets!$S186),MIN(Limits!$B$9*Assets!$S186,MAX(0,$F186-SUM($I186:AD186)))),IF($E186=1,$F186-$I186,$H186)*INDEX(Rates!$C$2:$AP$60,MATCH($B186,Rates!$A$2:$A$60,0),23)))</f>
      </c>
      <c r="AF186" s="2">
        <f>IF($B186="",0,IF($D186=1,IF(24&lt;=$C186,MIN(IF($E186=1,$F186-$I186,$H186)*INDEX(Rates!$C$2:$AP$60,MATCH($B186,Rates!$A$2:$A$60,0),24),Limits!$B$9*Assets!$S186),MIN(Limits!$B$9*Assets!$S186,MAX(0,$F186-SUM($I186:AE186)))),IF($E186=1,$F186-$I186,$H186)*INDEX(Rates!$C$2:$AP$60,MATCH($B186,Rates!$A$2:$A$60,0),24)))</f>
      </c>
      <c r="AG186" s="2">
        <f>IF($B186="",0,IF($D186=1,IF(25&lt;=$C186,MIN(IF($E186=1,$F186-$I186,$H186)*INDEX(Rates!$C$2:$AP$60,MATCH($B186,Rates!$A$2:$A$60,0),25),Limits!$B$9*Assets!$S186),MIN(Limits!$B$9*Assets!$S186,MAX(0,$F186-SUM($I186:AF186)))),IF($E186=1,$F186-$I186,$H186)*INDEX(Rates!$C$2:$AP$60,MATCH($B186,Rates!$A$2:$A$60,0),25)))</f>
      </c>
      <c r="AH186" s="2">
        <f>IF($B186="",0,IF($D186=1,IF(26&lt;=$C186,MIN(IF($E186=1,$F186-$I186,$H186)*INDEX(Rates!$C$2:$AP$60,MATCH($B186,Rates!$A$2:$A$60,0),26),Limits!$B$9*Assets!$S186),MIN(Limits!$B$9*Assets!$S186,MAX(0,$F186-SUM($I186:AG186)))),IF($E186=1,$F186-$I186,$H186)*INDEX(Rates!$C$2:$AP$60,MATCH($B186,Rates!$A$2:$A$60,0),26)))</f>
      </c>
      <c r="AI186" s="2">
        <f>IF($B186="",0,IF($D186=1,IF(27&lt;=$C186,MIN(IF($E186=1,$F186-$I186,$H186)*INDEX(Rates!$C$2:$AP$60,MATCH($B186,Rates!$A$2:$A$60,0),27),Limits!$B$9*Assets!$S186),MIN(Limits!$B$9*Assets!$S186,MAX(0,$F186-SUM($I186:AH186)))),IF($E186=1,$F186-$I186,$H186)*INDEX(Rates!$C$2:$AP$60,MATCH($B186,Rates!$A$2:$A$60,0),27)))</f>
      </c>
      <c r="AJ186" s="2">
        <f>IF($B186="",0,IF($D186=1,IF(28&lt;=$C186,MIN(IF($E186=1,$F186-$I186,$H186)*INDEX(Rates!$C$2:$AP$60,MATCH($B186,Rates!$A$2:$A$60,0),28),Limits!$B$9*Assets!$S186),MIN(Limits!$B$9*Assets!$S186,MAX(0,$F186-SUM($I186:AI186)))),IF($E186=1,$F186-$I186,$H186)*INDEX(Rates!$C$2:$AP$60,MATCH($B186,Rates!$A$2:$A$60,0),28)))</f>
      </c>
      <c r="AK186" s="2">
        <f>IF($B186="",0,IF($D186=1,IF(29&lt;=$C186,MIN(IF($E186=1,$F186-$I186,$H186)*INDEX(Rates!$C$2:$AP$60,MATCH($B186,Rates!$A$2:$A$60,0),29),Limits!$B$9*Assets!$S186),MIN(Limits!$B$9*Assets!$S186,MAX(0,$F186-SUM($I186:AJ186)))),IF($E186=1,$F186-$I186,$H186)*INDEX(Rates!$C$2:$AP$60,MATCH($B186,Rates!$A$2:$A$60,0),29)))</f>
      </c>
      <c r="AL186" s="2">
        <f>IF($B186="",0,IF($D186=1,IF(30&lt;=$C186,MIN(IF($E186=1,$F186-$I186,$H186)*INDEX(Rates!$C$2:$AP$60,MATCH($B186,Rates!$A$2:$A$60,0),30),Limits!$B$9*Assets!$S186),MIN(Limits!$B$9*Assets!$S186,MAX(0,$F186-SUM($I186:AK186)))),IF($E186=1,$F186-$I186,$H186)*INDEX(Rates!$C$2:$AP$60,MATCH($B186,Rates!$A$2:$A$60,0),30)))</f>
      </c>
      <c r="AM186" s="2">
        <f>IF($B186="",0,IF($D186=1,IF(31&lt;=$C186,MIN(IF($E186=1,$F186-$I186,$H186)*INDEX(Rates!$C$2:$AP$60,MATCH($B186,Rates!$A$2:$A$60,0),31),Limits!$B$9*Assets!$S186),MIN(Limits!$B$9*Assets!$S186,MAX(0,$F186-SUM($I186:AL186)))),IF($E186=1,$F186-$I186,$H186)*INDEX(Rates!$C$2:$AP$60,MATCH($B186,Rates!$A$2:$A$60,0),31)))</f>
      </c>
      <c r="AN186" s="2">
        <f>IF($B186="",0,IF($D186=1,IF(32&lt;=$C186,MIN(IF($E186=1,$F186-$I186,$H186)*INDEX(Rates!$C$2:$AP$60,MATCH($B186,Rates!$A$2:$A$60,0),32),Limits!$B$9*Assets!$S186),MIN(Limits!$B$9*Assets!$S186,MAX(0,$F186-SUM($I186:AM186)))),IF($E186=1,$F186-$I186,$H186)*INDEX(Rates!$C$2:$AP$60,MATCH($B186,Rates!$A$2:$A$60,0),32)))</f>
      </c>
      <c r="AO186" s="2">
        <f>IF($B186="",0,IF($D186=1,IF(33&lt;=$C186,MIN(IF($E186=1,$F186-$I186,$H186)*INDEX(Rates!$C$2:$AP$60,MATCH($B186,Rates!$A$2:$A$60,0),33),Limits!$B$9*Assets!$S186),MIN(Limits!$B$9*Assets!$S186,MAX(0,$F186-SUM($I186:AN186)))),IF($E186=1,$F186-$I186,$H186)*INDEX(Rates!$C$2:$AP$60,MATCH($B186,Rates!$A$2:$A$60,0),33)))</f>
      </c>
      <c r="AP186" s="2">
        <f>IF($B186="",0,IF($D186=1,IF(34&lt;=$C186,MIN(IF($E186=1,$F186-$I186,$H186)*INDEX(Rates!$C$2:$AP$60,MATCH($B186,Rates!$A$2:$A$60,0),34),Limits!$B$9*Assets!$S186),MIN(Limits!$B$9*Assets!$S186,MAX(0,$F186-SUM($I186:AO186)))),IF($E186=1,$F186-$I186,$H186)*INDEX(Rates!$C$2:$AP$60,MATCH($B186,Rates!$A$2:$A$60,0),34)))</f>
      </c>
      <c r="AQ186" s="2">
        <f>IF($B186="",0,IF($D186=1,IF(35&lt;=$C186,MIN(IF($E186=1,$F186-$I186,$H186)*INDEX(Rates!$C$2:$AP$60,MATCH($B186,Rates!$A$2:$A$60,0),35),Limits!$B$9*Assets!$S186),MIN(Limits!$B$9*Assets!$S186,MAX(0,$F186-SUM($I186:AP186)))),IF($E186=1,$F186-$I186,$H186)*INDEX(Rates!$C$2:$AP$60,MATCH($B186,Rates!$A$2:$A$60,0),35)))</f>
      </c>
      <c r="AR186" s="2">
        <f>IF($B186="",0,IF($D186=1,IF(36&lt;=$C186,MIN(IF($E186=1,$F186-$I186,$H186)*INDEX(Rates!$C$2:$AP$60,MATCH($B186,Rates!$A$2:$A$60,0),36),Limits!$B$9*Assets!$S186),MIN(Limits!$B$9*Assets!$S186,MAX(0,$F186-SUM($I186:AQ186)))),IF($E186=1,$F186-$I186,$H186)*INDEX(Rates!$C$2:$AP$60,MATCH($B186,Rates!$A$2:$A$60,0),36)))</f>
      </c>
      <c r="AS186" s="2">
        <f>IF($B186="",0,IF($D186=1,IF(37&lt;=$C186,MIN(IF($E186=1,$F186-$I186,$H186)*INDEX(Rates!$C$2:$AP$60,MATCH($B186,Rates!$A$2:$A$60,0),37),Limits!$B$9*Assets!$S186),MIN(Limits!$B$9*Assets!$S186,MAX(0,$F186-SUM($I186:AR186)))),IF($E186=1,$F186-$I186,$H186)*INDEX(Rates!$C$2:$AP$60,MATCH($B186,Rates!$A$2:$A$60,0),37)))</f>
      </c>
      <c r="AT186" s="2">
        <f>IF($B186="",0,IF($D186=1,IF(38&lt;=$C186,MIN(IF($E186=1,$F186-$I186,$H186)*INDEX(Rates!$C$2:$AP$60,MATCH($B186,Rates!$A$2:$A$60,0),38),Limits!$B$9*Assets!$S186),MIN(Limits!$B$9*Assets!$S186,MAX(0,$F186-SUM($I186:AS186)))),IF($E186=1,$F186-$I186,$H186)*INDEX(Rates!$C$2:$AP$60,MATCH($B186,Rates!$A$2:$A$60,0),38)))</f>
      </c>
      <c r="AU186" s="2">
        <f>IF($B186="",0,IF($D186=1,IF(39&lt;=$C186,MIN(IF($E186=1,$F186-$I186,$H186)*INDEX(Rates!$C$2:$AP$60,MATCH($B186,Rates!$A$2:$A$60,0),39),Limits!$B$9*Assets!$S186),MIN(Limits!$B$9*Assets!$S186,MAX(0,$F186-SUM($I186:AT186)))),IF($E186=1,$F186-$I186,$H186)*INDEX(Rates!$C$2:$AP$60,MATCH($B186,Rates!$A$2:$A$60,0),39)))</f>
      </c>
      <c r="AV186" s="2">
        <f>IF($B186="",0,IF($D186=1,IF(40&lt;=$C186,MIN(IF($E186=1,$F186-$I186,$H186)*INDEX(Rates!$C$2:$AP$60,MATCH($B186,Rates!$A$2:$A$60,0),40),Limits!$B$9*Assets!$S186),MIN(Limits!$B$9*Assets!$S186,MAX(0,$F186-SUM($I186:AU186)))),IF($E186=1,$F186-$I186,$H186)*INDEX(Rates!$C$2:$AP$60,MATCH($B186,Rates!$A$2:$A$60,0),40)))</f>
      </c>
    </row>
    <row r="187" spans="1:48" x14ac:dyDescent="0.25">
      <c r="A187">
        <f>IF(Assets!A187="","",Assets!A187)</f>
      </c>
      <c r="B187">
        <f>Assets!AD187</f>
      </c>
      <c r="C187">
        <f>IF(B187="",0,INDEX(Rates!$B$2:$B$60,MATCH(B187,Rates!$A$2:$A$60,0)))</f>
      </c>
      <c r="D187">
        <f>Assets!X187</f>
      </c>
      <c r="E187">
        <f>IF(AND(D187=1,Assets!J187=1,Assets!K187=0),1,0)</f>
      </c>
      <c r="F187">
        <f>Assets!T187</f>
      </c>
      <c r="G187">
        <f>Assets!AF187+Assets!L187</f>
      </c>
      <c r="H187">
        <f>Assets!M187</f>
      </c>
      <c r="I187" s="2">
        <f>IF($B187="",0,IF($D187=1,IF(1&lt;=$C187,MIN($G187+$H187*INDEX(Rates!$C$2:$AP$60,MATCH($B187,Rates!$A$2:$A$60,0),1),Assets!$Z187),MIN($G187+$H187*INDEX(Rates!$C$2:$AP$60,MATCH($B187,Rates!$A$2:$A$60,0),1),Assets!$Z187)),$G187+$H187*INDEX(Rates!$C$2:$AP$60,MATCH($B187,Rates!$A$2:$A$60,0),1)))</f>
      </c>
      <c r="J187" s="2">
        <f>IF($B187="",0,IF($D187=1,IF(2&lt;=$C187,MIN(IF($E187=1,$F187-$I187,$H187)*INDEX(Rates!$C$2:$AP$60,MATCH($B187,Rates!$A$2:$A$60,0),2),Limits!$B$7*Assets!$S187),MIN(Limits!$B$9*Assets!$S187,MAX(0,$F187-SUM($I187:I187)))),IF($E187=1,$F187-$I187,$H187)*INDEX(Rates!$C$2:$AP$60,MATCH($B187,Rates!$A$2:$A$60,0),2)))</f>
      </c>
      <c r="K187" s="2">
        <f>IF($B187="",0,IF($D187=1,IF(3&lt;=$C187,MIN(IF($E187=1,$F187-$I187,$H187)*INDEX(Rates!$C$2:$AP$60,MATCH($B187,Rates!$A$2:$A$60,0),3),Limits!$B$8*Assets!$S187),MIN(Limits!$B$9*Assets!$S187,MAX(0,$F187-SUM($I187:J187)))),IF($E187=1,$F187-$I187,$H187)*INDEX(Rates!$C$2:$AP$60,MATCH($B187,Rates!$A$2:$A$60,0),3)))</f>
      </c>
      <c r="L187" s="2">
        <f>IF($B187="",0,IF($D187=1,IF(4&lt;=$C187,MIN(IF($E187=1,$F187-$I187,$H187)*INDEX(Rates!$C$2:$AP$60,MATCH($B187,Rates!$A$2:$A$60,0),4),Limits!$B$9*Assets!$S187),MIN(Limits!$B$9*Assets!$S187,MAX(0,$F187-SUM($I187:K187)))),IF($E187=1,$F187-$I187,$H187)*INDEX(Rates!$C$2:$AP$60,MATCH($B187,Rates!$A$2:$A$60,0),4)))</f>
      </c>
      <c r="M187" s="2">
        <f>IF($B187="",0,IF($D187=1,IF(5&lt;=$C187,MIN(IF($E187=1,$F187-$I187,$H187)*INDEX(Rates!$C$2:$AP$60,MATCH($B187,Rates!$A$2:$A$60,0),5),Limits!$B$9*Assets!$S187),MIN(Limits!$B$9*Assets!$S187,MAX(0,$F187-SUM($I187:L187)))),IF($E187=1,$F187-$I187,$H187)*INDEX(Rates!$C$2:$AP$60,MATCH($B187,Rates!$A$2:$A$60,0),5)))</f>
      </c>
      <c r="N187" s="2">
        <f>IF($B187="",0,IF($D187=1,IF(6&lt;=$C187,MIN(IF($E187=1,$F187-$I187,$H187)*INDEX(Rates!$C$2:$AP$60,MATCH($B187,Rates!$A$2:$A$60,0),6),Limits!$B$9*Assets!$S187),MIN(Limits!$B$9*Assets!$S187,MAX(0,$F187-SUM($I187:M187)))),IF($E187=1,$F187-$I187,$H187)*INDEX(Rates!$C$2:$AP$60,MATCH($B187,Rates!$A$2:$A$60,0),6)))</f>
      </c>
      <c r="O187" s="2">
        <f>IF($B187="",0,IF($D187=1,IF(7&lt;=$C187,MIN(IF($E187=1,$F187-$I187,$H187)*INDEX(Rates!$C$2:$AP$60,MATCH($B187,Rates!$A$2:$A$60,0),7),Limits!$B$9*Assets!$S187),MIN(Limits!$B$9*Assets!$S187,MAX(0,$F187-SUM($I187:N187)))),IF($E187=1,$F187-$I187,$H187)*INDEX(Rates!$C$2:$AP$60,MATCH($B187,Rates!$A$2:$A$60,0),7)))</f>
      </c>
      <c r="P187" s="2">
        <f>IF($B187="",0,IF($D187=1,IF(8&lt;=$C187,MIN(IF($E187=1,$F187-$I187,$H187)*INDEX(Rates!$C$2:$AP$60,MATCH($B187,Rates!$A$2:$A$60,0),8),Limits!$B$9*Assets!$S187),MIN(Limits!$B$9*Assets!$S187,MAX(0,$F187-SUM($I187:O187)))),IF($E187=1,$F187-$I187,$H187)*INDEX(Rates!$C$2:$AP$60,MATCH($B187,Rates!$A$2:$A$60,0),8)))</f>
      </c>
      <c r="Q187" s="2">
        <f>IF($B187="",0,IF($D187=1,IF(9&lt;=$C187,MIN(IF($E187=1,$F187-$I187,$H187)*INDEX(Rates!$C$2:$AP$60,MATCH($B187,Rates!$A$2:$A$60,0),9),Limits!$B$9*Assets!$S187),MIN(Limits!$B$9*Assets!$S187,MAX(0,$F187-SUM($I187:P187)))),IF($E187=1,$F187-$I187,$H187)*INDEX(Rates!$C$2:$AP$60,MATCH($B187,Rates!$A$2:$A$60,0),9)))</f>
      </c>
      <c r="R187" s="2">
        <f>IF($B187="",0,IF($D187=1,IF(10&lt;=$C187,MIN(IF($E187=1,$F187-$I187,$H187)*INDEX(Rates!$C$2:$AP$60,MATCH($B187,Rates!$A$2:$A$60,0),10),Limits!$B$9*Assets!$S187),MIN(Limits!$B$9*Assets!$S187,MAX(0,$F187-SUM($I187:Q187)))),IF($E187=1,$F187-$I187,$H187)*INDEX(Rates!$C$2:$AP$60,MATCH($B187,Rates!$A$2:$A$60,0),10)))</f>
      </c>
      <c r="S187" s="2">
        <f>IF($B187="",0,IF($D187=1,IF(11&lt;=$C187,MIN(IF($E187=1,$F187-$I187,$H187)*INDEX(Rates!$C$2:$AP$60,MATCH($B187,Rates!$A$2:$A$60,0),11),Limits!$B$9*Assets!$S187),MIN(Limits!$B$9*Assets!$S187,MAX(0,$F187-SUM($I187:R187)))),IF($E187=1,$F187-$I187,$H187)*INDEX(Rates!$C$2:$AP$60,MATCH($B187,Rates!$A$2:$A$60,0),11)))</f>
      </c>
      <c r="T187" s="2">
        <f>IF($B187="",0,IF($D187=1,IF(12&lt;=$C187,MIN(IF($E187=1,$F187-$I187,$H187)*INDEX(Rates!$C$2:$AP$60,MATCH($B187,Rates!$A$2:$A$60,0),12),Limits!$B$9*Assets!$S187),MIN(Limits!$B$9*Assets!$S187,MAX(0,$F187-SUM($I187:S187)))),IF($E187=1,$F187-$I187,$H187)*INDEX(Rates!$C$2:$AP$60,MATCH($B187,Rates!$A$2:$A$60,0),12)))</f>
      </c>
      <c r="U187" s="2">
        <f>IF($B187="",0,IF($D187=1,IF(13&lt;=$C187,MIN(IF($E187=1,$F187-$I187,$H187)*INDEX(Rates!$C$2:$AP$60,MATCH($B187,Rates!$A$2:$A$60,0),13),Limits!$B$9*Assets!$S187),MIN(Limits!$B$9*Assets!$S187,MAX(0,$F187-SUM($I187:T187)))),IF($E187=1,$F187-$I187,$H187)*INDEX(Rates!$C$2:$AP$60,MATCH($B187,Rates!$A$2:$A$60,0),13)))</f>
      </c>
      <c r="V187" s="2">
        <f>IF($B187="",0,IF($D187=1,IF(14&lt;=$C187,MIN(IF($E187=1,$F187-$I187,$H187)*INDEX(Rates!$C$2:$AP$60,MATCH($B187,Rates!$A$2:$A$60,0),14),Limits!$B$9*Assets!$S187),MIN(Limits!$B$9*Assets!$S187,MAX(0,$F187-SUM($I187:U187)))),IF($E187=1,$F187-$I187,$H187)*INDEX(Rates!$C$2:$AP$60,MATCH($B187,Rates!$A$2:$A$60,0),14)))</f>
      </c>
      <c r="W187" s="2">
        <f>IF($B187="",0,IF($D187=1,IF(15&lt;=$C187,MIN(IF($E187=1,$F187-$I187,$H187)*INDEX(Rates!$C$2:$AP$60,MATCH($B187,Rates!$A$2:$A$60,0),15),Limits!$B$9*Assets!$S187),MIN(Limits!$B$9*Assets!$S187,MAX(0,$F187-SUM($I187:V187)))),IF($E187=1,$F187-$I187,$H187)*INDEX(Rates!$C$2:$AP$60,MATCH($B187,Rates!$A$2:$A$60,0),15)))</f>
      </c>
      <c r="X187" s="2">
        <f>IF($B187="",0,IF($D187=1,IF(16&lt;=$C187,MIN(IF($E187=1,$F187-$I187,$H187)*INDEX(Rates!$C$2:$AP$60,MATCH($B187,Rates!$A$2:$A$60,0),16),Limits!$B$9*Assets!$S187),MIN(Limits!$B$9*Assets!$S187,MAX(0,$F187-SUM($I187:W187)))),IF($E187=1,$F187-$I187,$H187)*INDEX(Rates!$C$2:$AP$60,MATCH($B187,Rates!$A$2:$A$60,0),16)))</f>
      </c>
      <c r="Y187" s="2">
        <f>IF($B187="",0,IF($D187=1,IF(17&lt;=$C187,MIN(IF($E187=1,$F187-$I187,$H187)*INDEX(Rates!$C$2:$AP$60,MATCH($B187,Rates!$A$2:$A$60,0),17),Limits!$B$9*Assets!$S187),MIN(Limits!$B$9*Assets!$S187,MAX(0,$F187-SUM($I187:X187)))),IF($E187=1,$F187-$I187,$H187)*INDEX(Rates!$C$2:$AP$60,MATCH($B187,Rates!$A$2:$A$60,0),17)))</f>
      </c>
      <c r="Z187" s="2">
        <f>IF($B187="",0,IF($D187=1,IF(18&lt;=$C187,MIN(IF($E187=1,$F187-$I187,$H187)*INDEX(Rates!$C$2:$AP$60,MATCH($B187,Rates!$A$2:$A$60,0),18),Limits!$B$9*Assets!$S187),MIN(Limits!$B$9*Assets!$S187,MAX(0,$F187-SUM($I187:Y187)))),IF($E187=1,$F187-$I187,$H187)*INDEX(Rates!$C$2:$AP$60,MATCH($B187,Rates!$A$2:$A$60,0),18)))</f>
      </c>
      <c r="AA187" s="2">
        <f>IF($B187="",0,IF($D187=1,IF(19&lt;=$C187,MIN(IF($E187=1,$F187-$I187,$H187)*INDEX(Rates!$C$2:$AP$60,MATCH($B187,Rates!$A$2:$A$60,0),19),Limits!$B$9*Assets!$S187),MIN(Limits!$B$9*Assets!$S187,MAX(0,$F187-SUM($I187:Z187)))),IF($E187=1,$F187-$I187,$H187)*INDEX(Rates!$C$2:$AP$60,MATCH($B187,Rates!$A$2:$A$60,0),19)))</f>
      </c>
      <c r="AB187" s="2">
        <f>IF($B187="",0,IF($D187=1,IF(20&lt;=$C187,MIN(IF($E187=1,$F187-$I187,$H187)*INDEX(Rates!$C$2:$AP$60,MATCH($B187,Rates!$A$2:$A$60,0),20),Limits!$B$9*Assets!$S187),MIN(Limits!$B$9*Assets!$S187,MAX(0,$F187-SUM($I187:AA187)))),IF($E187=1,$F187-$I187,$H187)*INDEX(Rates!$C$2:$AP$60,MATCH($B187,Rates!$A$2:$A$60,0),20)))</f>
      </c>
      <c r="AC187" s="2">
        <f>IF($B187="",0,IF($D187=1,IF(21&lt;=$C187,MIN(IF($E187=1,$F187-$I187,$H187)*INDEX(Rates!$C$2:$AP$60,MATCH($B187,Rates!$A$2:$A$60,0),21),Limits!$B$9*Assets!$S187),MIN(Limits!$B$9*Assets!$S187,MAX(0,$F187-SUM($I187:AB187)))),IF($E187=1,$F187-$I187,$H187)*INDEX(Rates!$C$2:$AP$60,MATCH($B187,Rates!$A$2:$A$60,0),21)))</f>
      </c>
      <c r="AD187" s="2">
        <f>IF($B187="",0,IF($D187=1,IF(22&lt;=$C187,MIN(IF($E187=1,$F187-$I187,$H187)*INDEX(Rates!$C$2:$AP$60,MATCH($B187,Rates!$A$2:$A$60,0),22),Limits!$B$9*Assets!$S187),MIN(Limits!$B$9*Assets!$S187,MAX(0,$F187-SUM($I187:AC187)))),IF($E187=1,$F187-$I187,$H187)*INDEX(Rates!$C$2:$AP$60,MATCH($B187,Rates!$A$2:$A$60,0),22)))</f>
      </c>
      <c r="AE187" s="2">
        <f>IF($B187="",0,IF($D187=1,IF(23&lt;=$C187,MIN(IF($E187=1,$F187-$I187,$H187)*INDEX(Rates!$C$2:$AP$60,MATCH($B187,Rates!$A$2:$A$60,0),23),Limits!$B$9*Assets!$S187),MIN(Limits!$B$9*Assets!$S187,MAX(0,$F187-SUM($I187:AD187)))),IF($E187=1,$F187-$I187,$H187)*INDEX(Rates!$C$2:$AP$60,MATCH($B187,Rates!$A$2:$A$60,0),23)))</f>
      </c>
      <c r="AF187" s="2">
        <f>IF($B187="",0,IF($D187=1,IF(24&lt;=$C187,MIN(IF($E187=1,$F187-$I187,$H187)*INDEX(Rates!$C$2:$AP$60,MATCH($B187,Rates!$A$2:$A$60,0),24),Limits!$B$9*Assets!$S187),MIN(Limits!$B$9*Assets!$S187,MAX(0,$F187-SUM($I187:AE187)))),IF($E187=1,$F187-$I187,$H187)*INDEX(Rates!$C$2:$AP$60,MATCH($B187,Rates!$A$2:$A$60,0),24)))</f>
      </c>
      <c r="AG187" s="2">
        <f>IF($B187="",0,IF($D187=1,IF(25&lt;=$C187,MIN(IF($E187=1,$F187-$I187,$H187)*INDEX(Rates!$C$2:$AP$60,MATCH($B187,Rates!$A$2:$A$60,0),25),Limits!$B$9*Assets!$S187),MIN(Limits!$B$9*Assets!$S187,MAX(0,$F187-SUM($I187:AF187)))),IF($E187=1,$F187-$I187,$H187)*INDEX(Rates!$C$2:$AP$60,MATCH($B187,Rates!$A$2:$A$60,0),25)))</f>
      </c>
      <c r="AH187" s="2">
        <f>IF($B187="",0,IF($D187=1,IF(26&lt;=$C187,MIN(IF($E187=1,$F187-$I187,$H187)*INDEX(Rates!$C$2:$AP$60,MATCH($B187,Rates!$A$2:$A$60,0),26),Limits!$B$9*Assets!$S187),MIN(Limits!$B$9*Assets!$S187,MAX(0,$F187-SUM($I187:AG187)))),IF($E187=1,$F187-$I187,$H187)*INDEX(Rates!$C$2:$AP$60,MATCH($B187,Rates!$A$2:$A$60,0),26)))</f>
      </c>
      <c r="AI187" s="2">
        <f>IF($B187="",0,IF($D187=1,IF(27&lt;=$C187,MIN(IF($E187=1,$F187-$I187,$H187)*INDEX(Rates!$C$2:$AP$60,MATCH($B187,Rates!$A$2:$A$60,0),27),Limits!$B$9*Assets!$S187),MIN(Limits!$B$9*Assets!$S187,MAX(0,$F187-SUM($I187:AH187)))),IF($E187=1,$F187-$I187,$H187)*INDEX(Rates!$C$2:$AP$60,MATCH($B187,Rates!$A$2:$A$60,0),27)))</f>
      </c>
      <c r="AJ187" s="2">
        <f>IF($B187="",0,IF($D187=1,IF(28&lt;=$C187,MIN(IF($E187=1,$F187-$I187,$H187)*INDEX(Rates!$C$2:$AP$60,MATCH($B187,Rates!$A$2:$A$60,0),28),Limits!$B$9*Assets!$S187),MIN(Limits!$B$9*Assets!$S187,MAX(0,$F187-SUM($I187:AI187)))),IF($E187=1,$F187-$I187,$H187)*INDEX(Rates!$C$2:$AP$60,MATCH($B187,Rates!$A$2:$A$60,0),28)))</f>
      </c>
      <c r="AK187" s="2">
        <f>IF($B187="",0,IF($D187=1,IF(29&lt;=$C187,MIN(IF($E187=1,$F187-$I187,$H187)*INDEX(Rates!$C$2:$AP$60,MATCH($B187,Rates!$A$2:$A$60,0),29),Limits!$B$9*Assets!$S187),MIN(Limits!$B$9*Assets!$S187,MAX(0,$F187-SUM($I187:AJ187)))),IF($E187=1,$F187-$I187,$H187)*INDEX(Rates!$C$2:$AP$60,MATCH($B187,Rates!$A$2:$A$60,0),29)))</f>
      </c>
      <c r="AL187" s="2">
        <f>IF($B187="",0,IF($D187=1,IF(30&lt;=$C187,MIN(IF($E187=1,$F187-$I187,$H187)*INDEX(Rates!$C$2:$AP$60,MATCH($B187,Rates!$A$2:$A$60,0),30),Limits!$B$9*Assets!$S187),MIN(Limits!$B$9*Assets!$S187,MAX(0,$F187-SUM($I187:AK187)))),IF($E187=1,$F187-$I187,$H187)*INDEX(Rates!$C$2:$AP$60,MATCH($B187,Rates!$A$2:$A$60,0),30)))</f>
      </c>
      <c r="AM187" s="2">
        <f>IF($B187="",0,IF($D187=1,IF(31&lt;=$C187,MIN(IF($E187=1,$F187-$I187,$H187)*INDEX(Rates!$C$2:$AP$60,MATCH($B187,Rates!$A$2:$A$60,0),31),Limits!$B$9*Assets!$S187),MIN(Limits!$B$9*Assets!$S187,MAX(0,$F187-SUM($I187:AL187)))),IF($E187=1,$F187-$I187,$H187)*INDEX(Rates!$C$2:$AP$60,MATCH($B187,Rates!$A$2:$A$60,0),31)))</f>
      </c>
      <c r="AN187" s="2">
        <f>IF($B187="",0,IF($D187=1,IF(32&lt;=$C187,MIN(IF($E187=1,$F187-$I187,$H187)*INDEX(Rates!$C$2:$AP$60,MATCH($B187,Rates!$A$2:$A$60,0),32),Limits!$B$9*Assets!$S187),MIN(Limits!$B$9*Assets!$S187,MAX(0,$F187-SUM($I187:AM187)))),IF($E187=1,$F187-$I187,$H187)*INDEX(Rates!$C$2:$AP$60,MATCH($B187,Rates!$A$2:$A$60,0),32)))</f>
      </c>
      <c r="AO187" s="2">
        <f>IF($B187="",0,IF($D187=1,IF(33&lt;=$C187,MIN(IF($E187=1,$F187-$I187,$H187)*INDEX(Rates!$C$2:$AP$60,MATCH($B187,Rates!$A$2:$A$60,0),33),Limits!$B$9*Assets!$S187),MIN(Limits!$B$9*Assets!$S187,MAX(0,$F187-SUM($I187:AN187)))),IF($E187=1,$F187-$I187,$H187)*INDEX(Rates!$C$2:$AP$60,MATCH($B187,Rates!$A$2:$A$60,0),33)))</f>
      </c>
      <c r="AP187" s="2">
        <f>IF($B187="",0,IF($D187=1,IF(34&lt;=$C187,MIN(IF($E187=1,$F187-$I187,$H187)*INDEX(Rates!$C$2:$AP$60,MATCH($B187,Rates!$A$2:$A$60,0),34),Limits!$B$9*Assets!$S187),MIN(Limits!$B$9*Assets!$S187,MAX(0,$F187-SUM($I187:AO187)))),IF($E187=1,$F187-$I187,$H187)*INDEX(Rates!$C$2:$AP$60,MATCH($B187,Rates!$A$2:$A$60,0),34)))</f>
      </c>
      <c r="AQ187" s="2">
        <f>IF($B187="",0,IF($D187=1,IF(35&lt;=$C187,MIN(IF($E187=1,$F187-$I187,$H187)*INDEX(Rates!$C$2:$AP$60,MATCH($B187,Rates!$A$2:$A$60,0),35),Limits!$B$9*Assets!$S187),MIN(Limits!$B$9*Assets!$S187,MAX(0,$F187-SUM($I187:AP187)))),IF($E187=1,$F187-$I187,$H187)*INDEX(Rates!$C$2:$AP$60,MATCH($B187,Rates!$A$2:$A$60,0),35)))</f>
      </c>
      <c r="AR187" s="2">
        <f>IF($B187="",0,IF($D187=1,IF(36&lt;=$C187,MIN(IF($E187=1,$F187-$I187,$H187)*INDEX(Rates!$C$2:$AP$60,MATCH($B187,Rates!$A$2:$A$60,0),36),Limits!$B$9*Assets!$S187),MIN(Limits!$B$9*Assets!$S187,MAX(0,$F187-SUM($I187:AQ187)))),IF($E187=1,$F187-$I187,$H187)*INDEX(Rates!$C$2:$AP$60,MATCH($B187,Rates!$A$2:$A$60,0),36)))</f>
      </c>
      <c r="AS187" s="2">
        <f>IF($B187="",0,IF($D187=1,IF(37&lt;=$C187,MIN(IF($E187=1,$F187-$I187,$H187)*INDEX(Rates!$C$2:$AP$60,MATCH($B187,Rates!$A$2:$A$60,0),37),Limits!$B$9*Assets!$S187),MIN(Limits!$B$9*Assets!$S187,MAX(0,$F187-SUM($I187:AR187)))),IF($E187=1,$F187-$I187,$H187)*INDEX(Rates!$C$2:$AP$60,MATCH($B187,Rates!$A$2:$A$60,0),37)))</f>
      </c>
      <c r="AT187" s="2">
        <f>IF($B187="",0,IF($D187=1,IF(38&lt;=$C187,MIN(IF($E187=1,$F187-$I187,$H187)*INDEX(Rates!$C$2:$AP$60,MATCH($B187,Rates!$A$2:$A$60,0),38),Limits!$B$9*Assets!$S187),MIN(Limits!$B$9*Assets!$S187,MAX(0,$F187-SUM($I187:AS187)))),IF($E187=1,$F187-$I187,$H187)*INDEX(Rates!$C$2:$AP$60,MATCH($B187,Rates!$A$2:$A$60,0),38)))</f>
      </c>
      <c r="AU187" s="2">
        <f>IF($B187="",0,IF($D187=1,IF(39&lt;=$C187,MIN(IF($E187=1,$F187-$I187,$H187)*INDEX(Rates!$C$2:$AP$60,MATCH($B187,Rates!$A$2:$A$60,0),39),Limits!$B$9*Assets!$S187),MIN(Limits!$B$9*Assets!$S187,MAX(0,$F187-SUM($I187:AT187)))),IF($E187=1,$F187-$I187,$H187)*INDEX(Rates!$C$2:$AP$60,MATCH($B187,Rates!$A$2:$A$60,0),39)))</f>
      </c>
      <c r="AV187" s="2">
        <f>IF($B187="",0,IF($D187=1,IF(40&lt;=$C187,MIN(IF($E187=1,$F187-$I187,$H187)*INDEX(Rates!$C$2:$AP$60,MATCH($B187,Rates!$A$2:$A$60,0),40),Limits!$B$9*Assets!$S187),MIN(Limits!$B$9*Assets!$S187,MAX(0,$F187-SUM($I187:AU187)))),IF($E187=1,$F187-$I187,$H187)*INDEX(Rates!$C$2:$AP$60,MATCH($B187,Rates!$A$2:$A$60,0),40)))</f>
      </c>
    </row>
    <row r="188" spans="1:48" x14ac:dyDescent="0.25">
      <c r="A188">
        <f>IF(Assets!A188="","",Assets!A188)</f>
      </c>
      <c r="B188">
        <f>Assets!AD188</f>
      </c>
      <c r="C188">
        <f>IF(B188="",0,INDEX(Rates!$B$2:$B$60,MATCH(B188,Rates!$A$2:$A$60,0)))</f>
      </c>
      <c r="D188">
        <f>Assets!X188</f>
      </c>
      <c r="E188">
        <f>IF(AND(D188=1,Assets!J188=1,Assets!K188=0),1,0)</f>
      </c>
      <c r="F188">
        <f>Assets!T188</f>
      </c>
      <c r="G188">
        <f>Assets!AF188+Assets!L188</f>
      </c>
      <c r="H188">
        <f>Assets!M188</f>
      </c>
      <c r="I188" s="2">
        <f>IF($B188="",0,IF($D188=1,IF(1&lt;=$C188,MIN($G188+$H188*INDEX(Rates!$C$2:$AP$60,MATCH($B188,Rates!$A$2:$A$60,0),1),Assets!$Z188),MIN($G188+$H188*INDEX(Rates!$C$2:$AP$60,MATCH($B188,Rates!$A$2:$A$60,0),1),Assets!$Z188)),$G188+$H188*INDEX(Rates!$C$2:$AP$60,MATCH($B188,Rates!$A$2:$A$60,0),1)))</f>
      </c>
      <c r="J188" s="2">
        <f>IF($B188="",0,IF($D188=1,IF(2&lt;=$C188,MIN(IF($E188=1,$F188-$I188,$H188)*INDEX(Rates!$C$2:$AP$60,MATCH($B188,Rates!$A$2:$A$60,0),2),Limits!$B$7*Assets!$S188),MIN(Limits!$B$9*Assets!$S188,MAX(0,$F188-SUM($I188:I188)))),IF($E188=1,$F188-$I188,$H188)*INDEX(Rates!$C$2:$AP$60,MATCH($B188,Rates!$A$2:$A$60,0),2)))</f>
      </c>
      <c r="K188" s="2">
        <f>IF($B188="",0,IF($D188=1,IF(3&lt;=$C188,MIN(IF($E188=1,$F188-$I188,$H188)*INDEX(Rates!$C$2:$AP$60,MATCH($B188,Rates!$A$2:$A$60,0),3),Limits!$B$8*Assets!$S188),MIN(Limits!$B$9*Assets!$S188,MAX(0,$F188-SUM($I188:J188)))),IF($E188=1,$F188-$I188,$H188)*INDEX(Rates!$C$2:$AP$60,MATCH($B188,Rates!$A$2:$A$60,0),3)))</f>
      </c>
      <c r="L188" s="2">
        <f>IF($B188="",0,IF($D188=1,IF(4&lt;=$C188,MIN(IF($E188=1,$F188-$I188,$H188)*INDEX(Rates!$C$2:$AP$60,MATCH($B188,Rates!$A$2:$A$60,0),4),Limits!$B$9*Assets!$S188),MIN(Limits!$B$9*Assets!$S188,MAX(0,$F188-SUM($I188:K188)))),IF($E188=1,$F188-$I188,$H188)*INDEX(Rates!$C$2:$AP$60,MATCH($B188,Rates!$A$2:$A$60,0),4)))</f>
      </c>
      <c r="M188" s="2">
        <f>IF($B188="",0,IF($D188=1,IF(5&lt;=$C188,MIN(IF($E188=1,$F188-$I188,$H188)*INDEX(Rates!$C$2:$AP$60,MATCH($B188,Rates!$A$2:$A$60,0),5),Limits!$B$9*Assets!$S188),MIN(Limits!$B$9*Assets!$S188,MAX(0,$F188-SUM($I188:L188)))),IF($E188=1,$F188-$I188,$H188)*INDEX(Rates!$C$2:$AP$60,MATCH($B188,Rates!$A$2:$A$60,0),5)))</f>
      </c>
      <c r="N188" s="2">
        <f>IF($B188="",0,IF($D188=1,IF(6&lt;=$C188,MIN(IF($E188=1,$F188-$I188,$H188)*INDEX(Rates!$C$2:$AP$60,MATCH($B188,Rates!$A$2:$A$60,0),6),Limits!$B$9*Assets!$S188),MIN(Limits!$B$9*Assets!$S188,MAX(0,$F188-SUM($I188:M188)))),IF($E188=1,$F188-$I188,$H188)*INDEX(Rates!$C$2:$AP$60,MATCH($B188,Rates!$A$2:$A$60,0),6)))</f>
      </c>
      <c r="O188" s="2">
        <f>IF($B188="",0,IF($D188=1,IF(7&lt;=$C188,MIN(IF($E188=1,$F188-$I188,$H188)*INDEX(Rates!$C$2:$AP$60,MATCH($B188,Rates!$A$2:$A$60,0),7),Limits!$B$9*Assets!$S188),MIN(Limits!$B$9*Assets!$S188,MAX(0,$F188-SUM($I188:N188)))),IF($E188=1,$F188-$I188,$H188)*INDEX(Rates!$C$2:$AP$60,MATCH($B188,Rates!$A$2:$A$60,0),7)))</f>
      </c>
      <c r="P188" s="2">
        <f>IF($B188="",0,IF($D188=1,IF(8&lt;=$C188,MIN(IF($E188=1,$F188-$I188,$H188)*INDEX(Rates!$C$2:$AP$60,MATCH($B188,Rates!$A$2:$A$60,0),8),Limits!$B$9*Assets!$S188),MIN(Limits!$B$9*Assets!$S188,MAX(0,$F188-SUM($I188:O188)))),IF($E188=1,$F188-$I188,$H188)*INDEX(Rates!$C$2:$AP$60,MATCH($B188,Rates!$A$2:$A$60,0),8)))</f>
      </c>
      <c r="Q188" s="2">
        <f>IF($B188="",0,IF($D188=1,IF(9&lt;=$C188,MIN(IF($E188=1,$F188-$I188,$H188)*INDEX(Rates!$C$2:$AP$60,MATCH($B188,Rates!$A$2:$A$60,0),9),Limits!$B$9*Assets!$S188),MIN(Limits!$B$9*Assets!$S188,MAX(0,$F188-SUM($I188:P188)))),IF($E188=1,$F188-$I188,$H188)*INDEX(Rates!$C$2:$AP$60,MATCH($B188,Rates!$A$2:$A$60,0),9)))</f>
      </c>
      <c r="R188" s="2">
        <f>IF($B188="",0,IF($D188=1,IF(10&lt;=$C188,MIN(IF($E188=1,$F188-$I188,$H188)*INDEX(Rates!$C$2:$AP$60,MATCH($B188,Rates!$A$2:$A$60,0),10),Limits!$B$9*Assets!$S188),MIN(Limits!$B$9*Assets!$S188,MAX(0,$F188-SUM($I188:Q188)))),IF($E188=1,$F188-$I188,$H188)*INDEX(Rates!$C$2:$AP$60,MATCH($B188,Rates!$A$2:$A$60,0),10)))</f>
      </c>
      <c r="S188" s="2">
        <f>IF($B188="",0,IF($D188=1,IF(11&lt;=$C188,MIN(IF($E188=1,$F188-$I188,$H188)*INDEX(Rates!$C$2:$AP$60,MATCH($B188,Rates!$A$2:$A$60,0),11),Limits!$B$9*Assets!$S188),MIN(Limits!$B$9*Assets!$S188,MAX(0,$F188-SUM($I188:R188)))),IF($E188=1,$F188-$I188,$H188)*INDEX(Rates!$C$2:$AP$60,MATCH($B188,Rates!$A$2:$A$60,0),11)))</f>
      </c>
      <c r="T188" s="2">
        <f>IF($B188="",0,IF($D188=1,IF(12&lt;=$C188,MIN(IF($E188=1,$F188-$I188,$H188)*INDEX(Rates!$C$2:$AP$60,MATCH($B188,Rates!$A$2:$A$60,0),12),Limits!$B$9*Assets!$S188),MIN(Limits!$B$9*Assets!$S188,MAX(0,$F188-SUM($I188:S188)))),IF($E188=1,$F188-$I188,$H188)*INDEX(Rates!$C$2:$AP$60,MATCH($B188,Rates!$A$2:$A$60,0),12)))</f>
      </c>
      <c r="U188" s="2">
        <f>IF($B188="",0,IF($D188=1,IF(13&lt;=$C188,MIN(IF($E188=1,$F188-$I188,$H188)*INDEX(Rates!$C$2:$AP$60,MATCH($B188,Rates!$A$2:$A$60,0),13),Limits!$B$9*Assets!$S188),MIN(Limits!$B$9*Assets!$S188,MAX(0,$F188-SUM($I188:T188)))),IF($E188=1,$F188-$I188,$H188)*INDEX(Rates!$C$2:$AP$60,MATCH($B188,Rates!$A$2:$A$60,0),13)))</f>
      </c>
      <c r="V188" s="2">
        <f>IF($B188="",0,IF($D188=1,IF(14&lt;=$C188,MIN(IF($E188=1,$F188-$I188,$H188)*INDEX(Rates!$C$2:$AP$60,MATCH($B188,Rates!$A$2:$A$60,0),14),Limits!$B$9*Assets!$S188),MIN(Limits!$B$9*Assets!$S188,MAX(0,$F188-SUM($I188:U188)))),IF($E188=1,$F188-$I188,$H188)*INDEX(Rates!$C$2:$AP$60,MATCH($B188,Rates!$A$2:$A$60,0),14)))</f>
      </c>
      <c r="W188" s="2">
        <f>IF($B188="",0,IF($D188=1,IF(15&lt;=$C188,MIN(IF($E188=1,$F188-$I188,$H188)*INDEX(Rates!$C$2:$AP$60,MATCH($B188,Rates!$A$2:$A$60,0),15),Limits!$B$9*Assets!$S188),MIN(Limits!$B$9*Assets!$S188,MAX(0,$F188-SUM($I188:V188)))),IF($E188=1,$F188-$I188,$H188)*INDEX(Rates!$C$2:$AP$60,MATCH($B188,Rates!$A$2:$A$60,0),15)))</f>
      </c>
      <c r="X188" s="2">
        <f>IF($B188="",0,IF($D188=1,IF(16&lt;=$C188,MIN(IF($E188=1,$F188-$I188,$H188)*INDEX(Rates!$C$2:$AP$60,MATCH($B188,Rates!$A$2:$A$60,0),16),Limits!$B$9*Assets!$S188),MIN(Limits!$B$9*Assets!$S188,MAX(0,$F188-SUM($I188:W188)))),IF($E188=1,$F188-$I188,$H188)*INDEX(Rates!$C$2:$AP$60,MATCH($B188,Rates!$A$2:$A$60,0),16)))</f>
      </c>
      <c r="Y188" s="2">
        <f>IF($B188="",0,IF($D188=1,IF(17&lt;=$C188,MIN(IF($E188=1,$F188-$I188,$H188)*INDEX(Rates!$C$2:$AP$60,MATCH($B188,Rates!$A$2:$A$60,0),17),Limits!$B$9*Assets!$S188),MIN(Limits!$B$9*Assets!$S188,MAX(0,$F188-SUM($I188:X188)))),IF($E188=1,$F188-$I188,$H188)*INDEX(Rates!$C$2:$AP$60,MATCH($B188,Rates!$A$2:$A$60,0),17)))</f>
      </c>
      <c r="Z188" s="2">
        <f>IF($B188="",0,IF($D188=1,IF(18&lt;=$C188,MIN(IF($E188=1,$F188-$I188,$H188)*INDEX(Rates!$C$2:$AP$60,MATCH($B188,Rates!$A$2:$A$60,0),18),Limits!$B$9*Assets!$S188),MIN(Limits!$B$9*Assets!$S188,MAX(0,$F188-SUM($I188:Y188)))),IF($E188=1,$F188-$I188,$H188)*INDEX(Rates!$C$2:$AP$60,MATCH($B188,Rates!$A$2:$A$60,0),18)))</f>
      </c>
      <c r="AA188" s="2">
        <f>IF($B188="",0,IF($D188=1,IF(19&lt;=$C188,MIN(IF($E188=1,$F188-$I188,$H188)*INDEX(Rates!$C$2:$AP$60,MATCH($B188,Rates!$A$2:$A$60,0),19),Limits!$B$9*Assets!$S188),MIN(Limits!$B$9*Assets!$S188,MAX(0,$F188-SUM($I188:Z188)))),IF($E188=1,$F188-$I188,$H188)*INDEX(Rates!$C$2:$AP$60,MATCH($B188,Rates!$A$2:$A$60,0),19)))</f>
      </c>
      <c r="AB188" s="2">
        <f>IF($B188="",0,IF($D188=1,IF(20&lt;=$C188,MIN(IF($E188=1,$F188-$I188,$H188)*INDEX(Rates!$C$2:$AP$60,MATCH($B188,Rates!$A$2:$A$60,0),20),Limits!$B$9*Assets!$S188),MIN(Limits!$B$9*Assets!$S188,MAX(0,$F188-SUM($I188:AA188)))),IF($E188=1,$F188-$I188,$H188)*INDEX(Rates!$C$2:$AP$60,MATCH($B188,Rates!$A$2:$A$60,0),20)))</f>
      </c>
      <c r="AC188" s="2">
        <f>IF($B188="",0,IF($D188=1,IF(21&lt;=$C188,MIN(IF($E188=1,$F188-$I188,$H188)*INDEX(Rates!$C$2:$AP$60,MATCH($B188,Rates!$A$2:$A$60,0),21),Limits!$B$9*Assets!$S188),MIN(Limits!$B$9*Assets!$S188,MAX(0,$F188-SUM($I188:AB188)))),IF($E188=1,$F188-$I188,$H188)*INDEX(Rates!$C$2:$AP$60,MATCH($B188,Rates!$A$2:$A$60,0),21)))</f>
      </c>
      <c r="AD188" s="2">
        <f>IF($B188="",0,IF($D188=1,IF(22&lt;=$C188,MIN(IF($E188=1,$F188-$I188,$H188)*INDEX(Rates!$C$2:$AP$60,MATCH($B188,Rates!$A$2:$A$60,0),22),Limits!$B$9*Assets!$S188),MIN(Limits!$B$9*Assets!$S188,MAX(0,$F188-SUM($I188:AC188)))),IF($E188=1,$F188-$I188,$H188)*INDEX(Rates!$C$2:$AP$60,MATCH($B188,Rates!$A$2:$A$60,0),22)))</f>
      </c>
      <c r="AE188" s="2">
        <f>IF($B188="",0,IF($D188=1,IF(23&lt;=$C188,MIN(IF($E188=1,$F188-$I188,$H188)*INDEX(Rates!$C$2:$AP$60,MATCH($B188,Rates!$A$2:$A$60,0),23),Limits!$B$9*Assets!$S188),MIN(Limits!$B$9*Assets!$S188,MAX(0,$F188-SUM($I188:AD188)))),IF($E188=1,$F188-$I188,$H188)*INDEX(Rates!$C$2:$AP$60,MATCH($B188,Rates!$A$2:$A$60,0),23)))</f>
      </c>
      <c r="AF188" s="2">
        <f>IF($B188="",0,IF($D188=1,IF(24&lt;=$C188,MIN(IF($E188=1,$F188-$I188,$H188)*INDEX(Rates!$C$2:$AP$60,MATCH($B188,Rates!$A$2:$A$60,0),24),Limits!$B$9*Assets!$S188),MIN(Limits!$B$9*Assets!$S188,MAX(0,$F188-SUM($I188:AE188)))),IF($E188=1,$F188-$I188,$H188)*INDEX(Rates!$C$2:$AP$60,MATCH($B188,Rates!$A$2:$A$60,0),24)))</f>
      </c>
      <c r="AG188" s="2">
        <f>IF($B188="",0,IF($D188=1,IF(25&lt;=$C188,MIN(IF($E188=1,$F188-$I188,$H188)*INDEX(Rates!$C$2:$AP$60,MATCH($B188,Rates!$A$2:$A$60,0),25),Limits!$B$9*Assets!$S188),MIN(Limits!$B$9*Assets!$S188,MAX(0,$F188-SUM($I188:AF188)))),IF($E188=1,$F188-$I188,$H188)*INDEX(Rates!$C$2:$AP$60,MATCH($B188,Rates!$A$2:$A$60,0),25)))</f>
      </c>
      <c r="AH188" s="2">
        <f>IF($B188="",0,IF($D188=1,IF(26&lt;=$C188,MIN(IF($E188=1,$F188-$I188,$H188)*INDEX(Rates!$C$2:$AP$60,MATCH($B188,Rates!$A$2:$A$60,0),26),Limits!$B$9*Assets!$S188),MIN(Limits!$B$9*Assets!$S188,MAX(0,$F188-SUM($I188:AG188)))),IF($E188=1,$F188-$I188,$H188)*INDEX(Rates!$C$2:$AP$60,MATCH($B188,Rates!$A$2:$A$60,0),26)))</f>
      </c>
      <c r="AI188" s="2">
        <f>IF($B188="",0,IF($D188=1,IF(27&lt;=$C188,MIN(IF($E188=1,$F188-$I188,$H188)*INDEX(Rates!$C$2:$AP$60,MATCH($B188,Rates!$A$2:$A$60,0),27),Limits!$B$9*Assets!$S188),MIN(Limits!$B$9*Assets!$S188,MAX(0,$F188-SUM($I188:AH188)))),IF($E188=1,$F188-$I188,$H188)*INDEX(Rates!$C$2:$AP$60,MATCH($B188,Rates!$A$2:$A$60,0),27)))</f>
      </c>
      <c r="AJ188" s="2">
        <f>IF($B188="",0,IF($D188=1,IF(28&lt;=$C188,MIN(IF($E188=1,$F188-$I188,$H188)*INDEX(Rates!$C$2:$AP$60,MATCH($B188,Rates!$A$2:$A$60,0),28),Limits!$B$9*Assets!$S188),MIN(Limits!$B$9*Assets!$S188,MAX(0,$F188-SUM($I188:AI188)))),IF($E188=1,$F188-$I188,$H188)*INDEX(Rates!$C$2:$AP$60,MATCH($B188,Rates!$A$2:$A$60,0),28)))</f>
      </c>
      <c r="AK188" s="2">
        <f>IF($B188="",0,IF($D188=1,IF(29&lt;=$C188,MIN(IF($E188=1,$F188-$I188,$H188)*INDEX(Rates!$C$2:$AP$60,MATCH($B188,Rates!$A$2:$A$60,0),29),Limits!$B$9*Assets!$S188),MIN(Limits!$B$9*Assets!$S188,MAX(0,$F188-SUM($I188:AJ188)))),IF($E188=1,$F188-$I188,$H188)*INDEX(Rates!$C$2:$AP$60,MATCH($B188,Rates!$A$2:$A$60,0),29)))</f>
      </c>
      <c r="AL188" s="2">
        <f>IF($B188="",0,IF($D188=1,IF(30&lt;=$C188,MIN(IF($E188=1,$F188-$I188,$H188)*INDEX(Rates!$C$2:$AP$60,MATCH($B188,Rates!$A$2:$A$60,0),30),Limits!$B$9*Assets!$S188),MIN(Limits!$B$9*Assets!$S188,MAX(0,$F188-SUM($I188:AK188)))),IF($E188=1,$F188-$I188,$H188)*INDEX(Rates!$C$2:$AP$60,MATCH($B188,Rates!$A$2:$A$60,0),30)))</f>
      </c>
      <c r="AM188" s="2">
        <f>IF($B188="",0,IF($D188=1,IF(31&lt;=$C188,MIN(IF($E188=1,$F188-$I188,$H188)*INDEX(Rates!$C$2:$AP$60,MATCH($B188,Rates!$A$2:$A$60,0),31),Limits!$B$9*Assets!$S188),MIN(Limits!$B$9*Assets!$S188,MAX(0,$F188-SUM($I188:AL188)))),IF($E188=1,$F188-$I188,$H188)*INDEX(Rates!$C$2:$AP$60,MATCH($B188,Rates!$A$2:$A$60,0),31)))</f>
      </c>
      <c r="AN188" s="2">
        <f>IF($B188="",0,IF($D188=1,IF(32&lt;=$C188,MIN(IF($E188=1,$F188-$I188,$H188)*INDEX(Rates!$C$2:$AP$60,MATCH($B188,Rates!$A$2:$A$60,0),32),Limits!$B$9*Assets!$S188),MIN(Limits!$B$9*Assets!$S188,MAX(0,$F188-SUM($I188:AM188)))),IF($E188=1,$F188-$I188,$H188)*INDEX(Rates!$C$2:$AP$60,MATCH($B188,Rates!$A$2:$A$60,0),32)))</f>
      </c>
      <c r="AO188" s="2">
        <f>IF($B188="",0,IF($D188=1,IF(33&lt;=$C188,MIN(IF($E188=1,$F188-$I188,$H188)*INDEX(Rates!$C$2:$AP$60,MATCH($B188,Rates!$A$2:$A$60,0),33),Limits!$B$9*Assets!$S188),MIN(Limits!$B$9*Assets!$S188,MAX(0,$F188-SUM($I188:AN188)))),IF($E188=1,$F188-$I188,$H188)*INDEX(Rates!$C$2:$AP$60,MATCH($B188,Rates!$A$2:$A$60,0),33)))</f>
      </c>
      <c r="AP188" s="2">
        <f>IF($B188="",0,IF($D188=1,IF(34&lt;=$C188,MIN(IF($E188=1,$F188-$I188,$H188)*INDEX(Rates!$C$2:$AP$60,MATCH($B188,Rates!$A$2:$A$60,0),34),Limits!$B$9*Assets!$S188),MIN(Limits!$B$9*Assets!$S188,MAX(0,$F188-SUM($I188:AO188)))),IF($E188=1,$F188-$I188,$H188)*INDEX(Rates!$C$2:$AP$60,MATCH($B188,Rates!$A$2:$A$60,0),34)))</f>
      </c>
      <c r="AQ188" s="2">
        <f>IF($B188="",0,IF($D188=1,IF(35&lt;=$C188,MIN(IF($E188=1,$F188-$I188,$H188)*INDEX(Rates!$C$2:$AP$60,MATCH($B188,Rates!$A$2:$A$60,0),35),Limits!$B$9*Assets!$S188),MIN(Limits!$B$9*Assets!$S188,MAX(0,$F188-SUM($I188:AP188)))),IF($E188=1,$F188-$I188,$H188)*INDEX(Rates!$C$2:$AP$60,MATCH($B188,Rates!$A$2:$A$60,0),35)))</f>
      </c>
      <c r="AR188" s="2">
        <f>IF($B188="",0,IF($D188=1,IF(36&lt;=$C188,MIN(IF($E188=1,$F188-$I188,$H188)*INDEX(Rates!$C$2:$AP$60,MATCH($B188,Rates!$A$2:$A$60,0),36),Limits!$B$9*Assets!$S188),MIN(Limits!$B$9*Assets!$S188,MAX(0,$F188-SUM($I188:AQ188)))),IF($E188=1,$F188-$I188,$H188)*INDEX(Rates!$C$2:$AP$60,MATCH($B188,Rates!$A$2:$A$60,0),36)))</f>
      </c>
      <c r="AS188" s="2">
        <f>IF($B188="",0,IF($D188=1,IF(37&lt;=$C188,MIN(IF($E188=1,$F188-$I188,$H188)*INDEX(Rates!$C$2:$AP$60,MATCH($B188,Rates!$A$2:$A$60,0),37),Limits!$B$9*Assets!$S188),MIN(Limits!$B$9*Assets!$S188,MAX(0,$F188-SUM($I188:AR188)))),IF($E188=1,$F188-$I188,$H188)*INDEX(Rates!$C$2:$AP$60,MATCH($B188,Rates!$A$2:$A$60,0),37)))</f>
      </c>
      <c r="AT188" s="2">
        <f>IF($B188="",0,IF($D188=1,IF(38&lt;=$C188,MIN(IF($E188=1,$F188-$I188,$H188)*INDEX(Rates!$C$2:$AP$60,MATCH($B188,Rates!$A$2:$A$60,0),38),Limits!$B$9*Assets!$S188),MIN(Limits!$B$9*Assets!$S188,MAX(0,$F188-SUM($I188:AS188)))),IF($E188=1,$F188-$I188,$H188)*INDEX(Rates!$C$2:$AP$60,MATCH($B188,Rates!$A$2:$A$60,0),38)))</f>
      </c>
      <c r="AU188" s="2">
        <f>IF($B188="",0,IF($D188=1,IF(39&lt;=$C188,MIN(IF($E188=1,$F188-$I188,$H188)*INDEX(Rates!$C$2:$AP$60,MATCH($B188,Rates!$A$2:$A$60,0),39),Limits!$B$9*Assets!$S188),MIN(Limits!$B$9*Assets!$S188,MAX(0,$F188-SUM($I188:AT188)))),IF($E188=1,$F188-$I188,$H188)*INDEX(Rates!$C$2:$AP$60,MATCH($B188,Rates!$A$2:$A$60,0),39)))</f>
      </c>
      <c r="AV188" s="2">
        <f>IF($B188="",0,IF($D188=1,IF(40&lt;=$C188,MIN(IF($E188=1,$F188-$I188,$H188)*INDEX(Rates!$C$2:$AP$60,MATCH($B188,Rates!$A$2:$A$60,0),40),Limits!$B$9*Assets!$S188),MIN(Limits!$B$9*Assets!$S188,MAX(0,$F188-SUM($I188:AU188)))),IF($E188=1,$F188-$I188,$H188)*INDEX(Rates!$C$2:$AP$60,MATCH($B188,Rates!$A$2:$A$60,0),40)))</f>
      </c>
    </row>
    <row r="189" spans="1:48" x14ac:dyDescent="0.25">
      <c r="A189">
        <f>IF(Assets!A189="","",Assets!A189)</f>
      </c>
      <c r="B189">
        <f>Assets!AD189</f>
      </c>
      <c r="C189">
        <f>IF(B189="",0,INDEX(Rates!$B$2:$B$60,MATCH(B189,Rates!$A$2:$A$60,0)))</f>
      </c>
      <c r="D189">
        <f>Assets!X189</f>
      </c>
      <c r="E189">
        <f>IF(AND(D189=1,Assets!J189=1,Assets!K189=0),1,0)</f>
      </c>
      <c r="F189">
        <f>Assets!T189</f>
      </c>
      <c r="G189">
        <f>Assets!AF189+Assets!L189</f>
      </c>
      <c r="H189">
        <f>Assets!M189</f>
      </c>
      <c r="I189" s="2">
        <f>IF($B189="",0,IF($D189=1,IF(1&lt;=$C189,MIN($G189+$H189*INDEX(Rates!$C$2:$AP$60,MATCH($B189,Rates!$A$2:$A$60,0),1),Assets!$Z189),MIN($G189+$H189*INDEX(Rates!$C$2:$AP$60,MATCH($B189,Rates!$A$2:$A$60,0),1),Assets!$Z189)),$G189+$H189*INDEX(Rates!$C$2:$AP$60,MATCH($B189,Rates!$A$2:$A$60,0),1)))</f>
      </c>
      <c r="J189" s="2">
        <f>IF($B189="",0,IF($D189=1,IF(2&lt;=$C189,MIN(IF($E189=1,$F189-$I189,$H189)*INDEX(Rates!$C$2:$AP$60,MATCH($B189,Rates!$A$2:$A$60,0),2),Limits!$B$7*Assets!$S189),MIN(Limits!$B$9*Assets!$S189,MAX(0,$F189-SUM($I189:I189)))),IF($E189=1,$F189-$I189,$H189)*INDEX(Rates!$C$2:$AP$60,MATCH($B189,Rates!$A$2:$A$60,0),2)))</f>
      </c>
      <c r="K189" s="2">
        <f>IF($B189="",0,IF($D189=1,IF(3&lt;=$C189,MIN(IF($E189=1,$F189-$I189,$H189)*INDEX(Rates!$C$2:$AP$60,MATCH($B189,Rates!$A$2:$A$60,0),3),Limits!$B$8*Assets!$S189),MIN(Limits!$B$9*Assets!$S189,MAX(0,$F189-SUM($I189:J189)))),IF($E189=1,$F189-$I189,$H189)*INDEX(Rates!$C$2:$AP$60,MATCH($B189,Rates!$A$2:$A$60,0),3)))</f>
      </c>
      <c r="L189" s="2">
        <f>IF($B189="",0,IF($D189=1,IF(4&lt;=$C189,MIN(IF($E189=1,$F189-$I189,$H189)*INDEX(Rates!$C$2:$AP$60,MATCH($B189,Rates!$A$2:$A$60,0),4),Limits!$B$9*Assets!$S189),MIN(Limits!$B$9*Assets!$S189,MAX(0,$F189-SUM($I189:K189)))),IF($E189=1,$F189-$I189,$H189)*INDEX(Rates!$C$2:$AP$60,MATCH($B189,Rates!$A$2:$A$60,0),4)))</f>
      </c>
      <c r="M189" s="2">
        <f>IF($B189="",0,IF($D189=1,IF(5&lt;=$C189,MIN(IF($E189=1,$F189-$I189,$H189)*INDEX(Rates!$C$2:$AP$60,MATCH($B189,Rates!$A$2:$A$60,0),5),Limits!$B$9*Assets!$S189),MIN(Limits!$B$9*Assets!$S189,MAX(0,$F189-SUM($I189:L189)))),IF($E189=1,$F189-$I189,$H189)*INDEX(Rates!$C$2:$AP$60,MATCH($B189,Rates!$A$2:$A$60,0),5)))</f>
      </c>
      <c r="N189" s="2">
        <f>IF($B189="",0,IF($D189=1,IF(6&lt;=$C189,MIN(IF($E189=1,$F189-$I189,$H189)*INDEX(Rates!$C$2:$AP$60,MATCH($B189,Rates!$A$2:$A$60,0),6),Limits!$B$9*Assets!$S189),MIN(Limits!$B$9*Assets!$S189,MAX(0,$F189-SUM($I189:M189)))),IF($E189=1,$F189-$I189,$H189)*INDEX(Rates!$C$2:$AP$60,MATCH($B189,Rates!$A$2:$A$60,0),6)))</f>
      </c>
      <c r="O189" s="2">
        <f>IF($B189="",0,IF($D189=1,IF(7&lt;=$C189,MIN(IF($E189=1,$F189-$I189,$H189)*INDEX(Rates!$C$2:$AP$60,MATCH($B189,Rates!$A$2:$A$60,0),7),Limits!$B$9*Assets!$S189),MIN(Limits!$B$9*Assets!$S189,MAX(0,$F189-SUM($I189:N189)))),IF($E189=1,$F189-$I189,$H189)*INDEX(Rates!$C$2:$AP$60,MATCH($B189,Rates!$A$2:$A$60,0),7)))</f>
      </c>
      <c r="P189" s="2">
        <f>IF($B189="",0,IF($D189=1,IF(8&lt;=$C189,MIN(IF($E189=1,$F189-$I189,$H189)*INDEX(Rates!$C$2:$AP$60,MATCH($B189,Rates!$A$2:$A$60,0),8),Limits!$B$9*Assets!$S189),MIN(Limits!$B$9*Assets!$S189,MAX(0,$F189-SUM($I189:O189)))),IF($E189=1,$F189-$I189,$H189)*INDEX(Rates!$C$2:$AP$60,MATCH($B189,Rates!$A$2:$A$60,0),8)))</f>
      </c>
      <c r="Q189" s="2">
        <f>IF($B189="",0,IF($D189=1,IF(9&lt;=$C189,MIN(IF($E189=1,$F189-$I189,$H189)*INDEX(Rates!$C$2:$AP$60,MATCH($B189,Rates!$A$2:$A$60,0),9),Limits!$B$9*Assets!$S189),MIN(Limits!$B$9*Assets!$S189,MAX(0,$F189-SUM($I189:P189)))),IF($E189=1,$F189-$I189,$H189)*INDEX(Rates!$C$2:$AP$60,MATCH($B189,Rates!$A$2:$A$60,0),9)))</f>
      </c>
      <c r="R189" s="2">
        <f>IF($B189="",0,IF($D189=1,IF(10&lt;=$C189,MIN(IF($E189=1,$F189-$I189,$H189)*INDEX(Rates!$C$2:$AP$60,MATCH($B189,Rates!$A$2:$A$60,0),10),Limits!$B$9*Assets!$S189),MIN(Limits!$B$9*Assets!$S189,MAX(0,$F189-SUM($I189:Q189)))),IF($E189=1,$F189-$I189,$H189)*INDEX(Rates!$C$2:$AP$60,MATCH($B189,Rates!$A$2:$A$60,0),10)))</f>
      </c>
      <c r="S189" s="2">
        <f>IF($B189="",0,IF($D189=1,IF(11&lt;=$C189,MIN(IF($E189=1,$F189-$I189,$H189)*INDEX(Rates!$C$2:$AP$60,MATCH($B189,Rates!$A$2:$A$60,0),11),Limits!$B$9*Assets!$S189),MIN(Limits!$B$9*Assets!$S189,MAX(0,$F189-SUM($I189:R189)))),IF($E189=1,$F189-$I189,$H189)*INDEX(Rates!$C$2:$AP$60,MATCH($B189,Rates!$A$2:$A$60,0),11)))</f>
      </c>
      <c r="T189" s="2">
        <f>IF($B189="",0,IF($D189=1,IF(12&lt;=$C189,MIN(IF($E189=1,$F189-$I189,$H189)*INDEX(Rates!$C$2:$AP$60,MATCH($B189,Rates!$A$2:$A$60,0),12),Limits!$B$9*Assets!$S189),MIN(Limits!$B$9*Assets!$S189,MAX(0,$F189-SUM($I189:S189)))),IF($E189=1,$F189-$I189,$H189)*INDEX(Rates!$C$2:$AP$60,MATCH($B189,Rates!$A$2:$A$60,0),12)))</f>
      </c>
      <c r="U189" s="2">
        <f>IF($B189="",0,IF($D189=1,IF(13&lt;=$C189,MIN(IF($E189=1,$F189-$I189,$H189)*INDEX(Rates!$C$2:$AP$60,MATCH($B189,Rates!$A$2:$A$60,0),13),Limits!$B$9*Assets!$S189),MIN(Limits!$B$9*Assets!$S189,MAX(0,$F189-SUM($I189:T189)))),IF($E189=1,$F189-$I189,$H189)*INDEX(Rates!$C$2:$AP$60,MATCH($B189,Rates!$A$2:$A$60,0),13)))</f>
      </c>
      <c r="V189" s="2">
        <f>IF($B189="",0,IF($D189=1,IF(14&lt;=$C189,MIN(IF($E189=1,$F189-$I189,$H189)*INDEX(Rates!$C$2:$AP$60,MATCH($B189,Rates!$A$2:$A$60,0),14),Limits!$B$9*Assets!$S189),MIN(Limits!$B$9*Assets!$S189,MAX(0,$F189-SUM($I189:U189)))),IF($E189=1,$F189-$I189,$H189)*INDEX(Rates!$C$2:$AP$60,MATCH($B189,Rates!$A$2:$A$60,0),14)))</f>
      </c>
      <c r="W189" s="2">
        <f>IF($B189="",0,IF($D189=1,IF(15&lt;=$C189,MIN(IF($E189=1,$F189-$I189,$H189)*INDEX(Rates!$C$2:$AP$60,MATCH($B189,Rates!$A$2:$A$60,0),15),Limits!$B$9*Assets!$S189),MIN(Limits!$B$9*Assets!$S189,MAX(0,$F189-SUM($I189:V189)))),IF($E189=1,$F189-$I189,$H189)*INDEX(Rates!$C$2:$AP$60,MATCH($B189,Rates!$A$2:$A$60,0),15)))</f>
      </c>
      <c r="X189" s="2">
        <f>IF($B189="",0,IF($D189=1,IF(16&lt;=$C189,MIN(IF($E189=1,$F189-$I189,$H189)*INDEX(Rates!$C$2:$AP$60,MATCH($B189,Rates!$A$2:$A$60,0),16),Limits!$B$9*Assets!$S189),MIN(Limits!$B$9*Assets!$S189,MAX(0,$F189-SUM($I189:W189)))),IF($E189=1,$F189-$I189,$H189)*INDEX(Rates!$C$2:$AP$60,MATCH($B189,Rates!$A$2:$A$60,0),16)))</f>
      </c>
      <c r="Y189" s="2">
        <f>IF($B189="",0,IF($D189=1,IF(17&lt;=$C189,MIN(IF($E189=1,$F189-$I189,$H189)*INDEX(Rates!$C$2:$AP$60,MATCH($B189,Rates!$A$2:$A$60,0),17),Limits!$B$9*Assets!$S189),MIN(Limits!$B$9*Assets!$S189,MAX(0,$F189-SUM($I189:X189)))),IF($E189=1,$F189-$I189,$H189)*INDEX(Rates!$C$2:$AP$60,MATCH($B189,Rates!$A$2:$A$60,0),17)))</f>
      </c>
      <c r="Z189" s="2">
        <f>IF($B189="",0,IF($D189=1,IF(18&lt;=$C189,MIN(IF($E189=1,$F189-$I189,$H189)*INDEX(Rates!$C$2:$AP$60,MATCH($B189,Rates!$A$2:$A$60,0),18),Limits!$B$9*Assets!$S189),MIN(Limits!$B$9*Assets!$S189,MAX(0,$F189-SUM($I189:Y189)))),IF($E189=1,$F189-$I189,$H189)*INDEX(Rates!$C$2:$AP$60,MATCH($B189,Rates!$A$2:$A$60,0),18)))</f>
      </c>
      <c r="AA189" s="2">
        <f>IF($B189="",0,IF($D189=1,IF(19&lt;=$C189,MIN(IF($E189=1,$F189-$I189,$H189)*INDEX(Rates!$C$2:$AP$60,MATCH($B189,Rates!$A$2:$A$60,0),19),Limits!$B$9*Assets!$S189),MIN(Limits!$B$9*Assets!$S189,MAX(0,$F189-SUM($I189:Z189)))),IF($E189=1,$F189-$I189,$H189)*INDEX(Rates!$C$2:$AP$60,MATCH($B189,Rates!$A$2:$A$60,0),19)))</f>
      </c>
      <c r="AB189" s="2">
        <f>IF($B189="",0,IF($D189=1,IF(20&lt;=$C189,MIN(IF($E189=1,$F189-$I189,$H189)*INDEX(Rates!$C$2:$AP$60,MATCH($B189,Rates!$A$2:$A$60,0),20),Limits!$B$9*Assets!$S189),MIN(Limits!$B$9*Assets!$S189,MAX(0,$F189-SUM($I189:AA189)))),IF($E189=1,$F189-$I189,$H189)*INDEX(Rates!$C$2:$AP$60,MATCH($B189,Rates!$A$2:$A$60,0),20)))</f>
      </c>
      <c r="AC189" s="2">
        <f>IF($B189="",0,IF($D189=1,IF(21&lt;=$C189,MIN(IF($E189=1,$F189-$I189,$H189)*INDEX(Rates!$C$2:$AP$60,MATCH($B189,Rates!$A$2:$A$60,0),21),Limits!$B$9*Assets!$S189),MIN(Limits!$B$9*Assets!$S189,MAX(0,$F189-SUM($I189:AB189)))),IF($E189=1,$F189-$I189,$H189)*INDEX(Rates!$C$2:$AP$60,MATCH($B189,Rates!$A$2:$A$60,0),21)))</f>
      </c>
      <c r="AD189" s="2">
        <f>IF($B189="",0,IF($D189=1,IF(22&lt;=$C189,MIN(IF($E189=1,$F189-$I189,$H189)*INDEX(Rates!$C$2:$AP$60,MATCH($B189,Rates!$A$2:$A$60,0),22),Limits!$B$9*Assets!$S189),MIN(Limits!$B$9*Assets!$S189,MAX(0,$F189-SUM($I189:AC189)))),IF($E189=1,$F189-$I189,$H189)*INDEX(Rates!$C$2:$AP$60,MATCH($B189,Rates!$A$2:$A$60,0),22)))</f>
      </c>
      <c r="AE189" s="2">
        <f>IF($B189="",0,IF($D189=1,IF(23&lt;=$C189,MIN(IF($E189=1,$F189-$I189,$H189)*INDEX(Rates!$C$2:$AP$60,MATCH($B189,Rates!$A$2:$A$60,0),23),Limits!$B$9*Assets!$S189),MIN(Limits!$B$9*Assets!$S189,MAX(0,$F189-SUM($I189:AD189)))),IF($E189=1,$F189-$I189,$H189)*INDEX(Rates!$C$2:$AP$60,MATCH($B189,Rates!$A$2:$A$60,0),23)))</f>
      </c>
      <c r="AF189" s="2">
        <f>IF($B189="",0,IF($D189=1,IF(24&lt;=$C189,MIN(IF($E189=1,$F189-$I189,$H189)*INDEX(Rates!$C$2:$AP$60,MATCH($B189,Rates!$A$2:$A$60,0),24),Limits!$B$9*Assets!$S189),MIN(Limits!$B$9*Assets!$S189,MAX(0,$F189-SUM($I189:AE189)))),IF($E189=1,$F189-$I189,$H189)*INDEX(Rates!$C$2:$AP$60,MATCH($B189,Rates!$A$2:$A$60,0),24)))</f>
      </c>
      <c r="AG189" s="2">
        <f>IF($B189="",0,IF($D189=1,IF(25&lt;=$C189,MIN(IF($E189=1,$F189-$I189,$H189)*INDEX(Rates!$C$2:$AP$60,MATCH($B189,Rates!$A$2:$A$60,0),25),Limits!$B$9*Assets!$S189),MIN(Limits!$B$9*Assets!$S189,MAX(0,$F189-SUM($I189:AF189)))),IF($E189=1,$F189-$I189,$H189)*INDEX(Rates!$C$2:$AP$60,MATCH($B189,Rates!$A$2:$A$60,0),25)))</f>
      </c>
      <c r="AH189" s="2">
        <f>IF($B189="",0,IF($D189=1,IF(26&lt;=$C189,MIN(IF($E189=1,$F189-$I189,$H189)*INDEX(Rates!$C$2:$AP$60,MATCH($B189,Rates!$A$2:$A$60,0),26),Limits!$B$9*Assets!$S189),MIN(Limits!$B$9*Assets!$S189,MAX(0,$F189-SUM($I189:AG189)))),IF($E189=1,$F189-$I189,$H189)*INDEX(Rates!$C$2:$AP$60,MATCH($B189,Rates!$A$2:$A$60,0),26)))</f>
      </c>
      <c r="AI189" s="2">
        <f>IF($B189="",0,IF($D189=1,IF(27&lt;=$C189,MIN(IF($E189=1,$F189-$I189,$H189)*INDEX(Rates!$C$2:$AP$60,MATCH($B189,Rates!$A$2:$A$60,0),27),Limits!$B$9*Assets!$S189),MIN(Limits!$B$9*Assets!$S189,MAX(0,$F189-SUM($I189:AH189)))),IF($E189=1,$F189-$I189,$H189)*INDEX(Rates!$C$2:$AP$60,MATCH($B189,Rates!$A$2:$A$60,0),27)))</f>
      </c>
      <c r="AJ189" s="2">
        <f>IF($B189="",0,IF($D189=1,IF(28&lt;=$C189,MIN(IF($E189=1,$F189-$I189,$H189)*INDEX(Rates!$C$2:$AP$60,MATCH($B189,Rates!$A$2:$A$60,0),28),Limits!$B$9*Assets!$S189),MIN(Limits!$B$9*Assets!$S189,MAX(0,$F189-SUM($I189:AI189)))),IF($E189=1,$F189-$I189,$H189)*INDEX(Rates!$C$2:$AP$60,MATCH($B189,Rates!$A$2:$A$60,0),28)))</f>
      </c>
      <c r="AK189" s="2">
        <f>IF($B189="",0,IF($D189=1,IF(29&lt;=$C189,MIN(IF($E189=1,$F189-$I189,$H189)*INDEX(Rates!$C$2:$AP$60,MATCH($B189,Rates!$A$2:$A$60,0),29),Limits!$B$9*Assets!$S189),MIN(Limits!$B$9*Assets!$S189,MAX(0,$F189-SUM($I189:AJ189)))),IF($E189=1,$F189-$I189,$H189)*INDEX(Rates!$C$2:$AP$60,MATCH($B189,Rates!$A$2:$A$60,0),29)))</f>
      </c>
      <c r="AL189" s="2">
        <f>IF($B189="",0,IF($D189=1,IF(30&lt;=$C189,MIN(IF($E189=1,$F189-$I189,$H189)*INDEX(Rates!$C$2:$AP$60,MATCH($B189,Rates!$A$2:$A$60,0),30),Limits!$B$9*Assets!$S189),MIN(Limits!$B$9*Assets!$S189,MAX(0,$F189-SUM($I189:AK189)))),IF($E189=1,$F189-$I189,$H189)*INDEX(Rates!$C$2:$AP$60,MATCH($B189,Rates!$A$2:$A$60,0),30)))</f>
      </c>
      <c r="AM189" s="2">
        <f>IF($B189="",0,IF($D189=1,IF(31&lt;=$C189,MIN(IF($E189=1,$F189-$I189,$H189)*INDEX(Rates!$C$2:$AP$60,MATCH($B189,Rates!$A$2:$A$60,0),31),Limits!$B$9*Assets!$S189),MIN(Limits!$B$9*Assets!$S189,MAX(0,$F189-SUM($I189:AL189)))),IF($E189=1,$F189-$I189,$H189)*INDEX(Rates!$C$2:$AP$60,MATCH($B189,Rates!$A$2:$A$60,0),31)))</f>
      </c>
      <c r="AN189" s="2">
        <f>IF($B189="",0,IF($D189=1,IF(32&lt;=$C189,MIN(IF($E189=1,$F189-$I189,$H189)*INDEX(Rates!$C$2:$AP$60,MATCH($B189,Rates!$A$2:$A$60,0),32),Limits!$B$9*Assets!$S189),MIN(Limits!$B$9*Assets!$S189,MAX(0,$F189-SUM($I189:AM189)))),IF($E189=1,$F189-$I189,$H189)*INDEX(Rates!$C$2:$AP$60,MATCH($B189,Rates!$A$2:$A$60,0),32)))</f>
      </c>
      <c r="AO189" s="2">
        <f>IF($B189="",0,IF($D189=1,IF(33&lt;=$C189,MIN(IF($E189=1,$F189-$I189,$H189)*INDEX(Rates!$C$2:$AP$60,MATCH($B189,Rates!$A$2:$A$60,0),33),Limits!$B$9*Assets!$S189),MIN(Limits!$B$9*Assets!$S189,MAX(0,$F189-SUM($I189:AN189)))),IF($E189=1,$F189-$I189,$H189)*INDEX(Rates!$C$2:$AP$60,MATCH($B189,Rates!$A$2:$A$60,0),33)))</f>
      </c>
      <c r="AP189" s="2">
        <f>IF($B189="",0,IF($D189=1,IF(34&lt;=$C189,MIN(IF($E189=1,$F189-$I189,$H189)*INDEX(Rates!$C$2:$AP$60,MATCH($B189,Rates!$A$2:$A$60,0),34),Limits!$B$9*Assets!$S189),MIN(Limits!$B$9*Assets!$S189,MAX(0,$F189-SUM($I189:AO189)))),IF($E189=1,$F189-$I189,$H189)*INDEX(Rates!$C$2:$AP$60,MATCH($B189,Rates!$A$2:$A$60,0),34)))</f>
      </c>
      <c r="AQ189" s="2">
        <f>IF($B189="",0,IF($D189=1,IF(35&lt;=$C189,MIN(IF($E189=1,$F189-$I189,$H189)*INDEX(Rates!$C$2:$AP$60,MATCH($B189,Rates!$A$2:$A$60,0),35),Limits!$B$9*Assets!$S189),MIN(Limits!$B$9*Assets!$S189,MAX(0,$F189-SUM($I189:AP189)))),IF($E189=1,$F189-$I189,$H189)*INDEX(Rates!$C$2:$AP$60,MATCH($B189,Rates!$A$2:$A$60,0),35)))</f>
      </c>
      <c r="AR189" s="2">
        <f>IF($B189="",0,IF($D189=1,IF(36&lt;=$C189,MIN(IF($E189=1,$F189-$I189,$H189)*INDEX(Rates!$C$2:$AP$60,MATCH($B189,Rates!$A$2:$A$60,0),36),Limits!$B$9*Assets!$S189),MIN(Limits!$B$9*Assets!$S189,MAX(0,$F189-SUM($I189:AQ189)))),IF($E189=1,$F189-$I189,$H189)*INDEX(Rates!$C$2:$AP$60,MATCH($B189,Rates!$A$2:$A$60,0),36)))</f>
      </c>
      <c r="AS189" s="2">
        <f>IF($B189="",0,IF($D189=1,IF(37&lt;=$C189,MIN(IF($E189=1,$F189-$I189,$H189)*INDEX(Rates!$C$2:$AP$60,MATCH($B189,Rates!$A$2:$A$60,0),37),Limits!$B$9*Assets!$S189),MIN(Limits!$B$9*Assets!$S189,MAX(0,$F189-SUM($I189:AR189)))),IF($E189=1,$F189-$I189,$H189)*INDEX(Rates!$C$2:$AP$60,MATCH($B189,Rates!$A$2:$A$60,0),37)))</f>
      </c>
      <c r="AT189" s="2">
        <f>IF($B189="",0,IF($D189=1,IF(38&lt;=$C189,MIN(IF($E189=1,$F189-$I189,$H189)*INDEX(Rates!$C$2:$AP$60,MATCH($B189,Rates!$A$2:$A$60,0),38),Limits!$B$9*Assets!$S189),MIN(Limits!$B$9*Assets!$S189,MAX(0,$F189-SUM($I189:AS189)))),IF($E189=1,$F189-$I189,$H189)*INDEX(Rates!$C$2:$AP$60,MATCH($B189,Rates!$A$2:$A$60,0),38)))</f>
      </c>
      <c r="AU189" s="2">
        <f>IF($B189="",0,IF($D189=1,IF(39&lt;=$C189,MIN(IF($E189=1,$F189-$I189,$H189)*INDEX(Rates!$C$2:$AP$60,MATCH($B189,Rates!$A$2:$A$60,0),39),Limits!$B$9*Assets!$S189),MIN(Limits!$B$9*Assets!$S189,MAX(0,$F189-SUM($I189:AT189)))),IF($E189=1,$F189-$I189,$H189)*INDEX(Rates!$C$2:$AP$60,MATCH($B189,Rates!$A$2:$A$60,0),39)))</f>
      </c>
      <c r="AV189" s="2">
        <f>IF($B189="",0,IF($D189=1,IF(40&lt;=$C189,MIN(IF($E189=1,$F189-$I189,$H189)*INDEX(Rates!$C$2:$AP$60,MATCH($B189,Rates!$A$2:$A$60,0),40),Limits!$B$9*Assets!$S189),MIN(Limits!$B$9*Assets!$S189,MAX(0,$F189-SUM($I189:AU189)))),IF($E189=1,$F189-$I189,$H189)*INDEX(Rates!$C$2:$AP$60,MATCH($B189,Rates!$A$2:$A$60,0),40)))</f>
      </c>
    </row>
    <row r="190" spans="1:48" x14ac:dyDescent="0.25">
      <c r="A190">
        <f>IF(Assets!A190="","",Assets!A190)</f>
      </c>
      <c r="B190">
        <f>Assets!AD190</f>
      </c>
      <c r="C190">
        <f>IF(B190="",0,INDEX(Rates!$B$2:$B$60,MATCH(B190,Rates!$A$2:$A$60,0)))</f>
      </c>
      <c r="D190">
        <f>Assets!X190</f>
      </c>
      <c r="E190">
        <f>IF(AND(D190=1,Assets!J190=1,Assets!K190=0),1,0)</f>
      </c>
      <c r="F190">
        <f>Assets!T190</f>
      </c>
      <c r="G190">
        <f>Assets!AF190+Assets!L190</f>
      </c>
      <c r="H190">
        <f>Assets!M190</f>
      </c>
      <c r="I190" s="2">
        <f>IF($B190="",0,IF($D190=1,IF(1&lt;=$C190,MIN($G190+$H190*INDEX(Rates!$C$2:$AP$60,MATCH($B190,Rates!$A$2:$A$60,0),1),Assets!$Z190),MIN($G190+$H190*INDEX(Rates!$C$2:$AP$60,MATCH($B190,Rates!$A$2:$A$60,0),1),Assets!$Z190)),$G190+$H190*INDEX(Rates!$C$2:$AP$60,MATCH($B190,Rates!$A$2:$A$60,0),1)))</f>
      </c>
      <c r="J190" s="2">
        <f>IF($B190="",0,IF($D190=1,IF(2&lt;=$C190,MIN(IF($E190=1,$F190-$I190,$H190)*INDEX(Rates!$C$2:$AP$60,MATCH($B190,Rates!$A$2:$A$60,0),2),Limits!$B$7*Assets!$S190),MIN(Limits!$B$9*Assets!$S190,MAX(0,$F190-SUM($I190:I190)))),IF($E190=1,$F190-$I190,$H190)*INDEX(Rates!$C$2:$AP$60,MATCH($B190,Rates!$A$2:$A$60,0),2)))</f>
      </c>
      <c r="K190" s="2">
        <f>IF($B190="",0,IF($D190=1,IF(3&lt;=$C190,MIN(IF($E190=1,$F190-$I190,$H190)*INDEX(Rates!$C$2:$AP$60,MATCH($B190,Rates!$A$2:$A$60,0),3),Limits!$B$8*Assets!$S190),MIN(Limits!$B$9*Assets!$S190,MAX(0,$F190-SUM($I190:J190)))),IF($E190=1,$F190-$I190,$H190)*INDEX(Rates!$C$2:$AP$60,MATCH($B190,Rates!$A$2:$A$60,0),3)))</f>
      </c>
      <c r="L190" s="2">
        <f>IF($B190="",0,IF($D190=1,IF(4&lt;=$C190,MIN(IF($E190=1,$F190-$I190,$H190)*INDEX(Rates!$C$2:$AP$60,MATCH($B190,Rates!$A$2:$A$60,0),4),Limits!$B$9*Assets!$S190),MIN(Limits!$B$9*Assets!$S190,MAX(0,$F190-SUM($I190:K190)))),IF($E190=1,$F190-$I190,$H190)*INDEX(Rates!$C$2:$AP$60,MATCH($B190,Rates!$A$2:$A$60,0),4)))</f>
      </c>
      <c r="M190" s="2">
        <f>IF($B190="",0,IF($D190=1,IF(5&lt;=$C190,MIN(IF($E190=1,$F190-$I190,$H190)*INDEX(Rates!$C$2:$AP$60,MATCH($B190,Rates!$A$2:$A$60,0),5),Limits!$B$9*Assets!$S190),MIN(Limits!$B$9*Assets!$S190,MAX(0,$F190-SUM($I190:L190)))),IF($E190=1,$F190-$I190,$H190)*INDEX(Rates!$C$2:$AP$60,MATCH($B190,Rates!$A$2:$A$60,0),5)))</f>
      </c>
      <c r="N190" s="2">
        <f>IF($B190="",0,IF($D190=1,IF(6&lt;=$C190,MIN(IF($E190=1,$F190-$I190,$H190)*INDEX(Rates!$C$2:$AP$60,MATCH($B190,Rates!$A$2:$A$60,0),6),Limits!$B$9*Assets!$S190),MIN(Limits!$B$9*Assets!$S190,MAX(0,$F190-SUM($I190:M190)))),IF($E190=1,$F190-$I190,$H190)*INDEX(Rates!$C$2:$AP$60,MATCH($B190,Rates!$A$2:$A$60,0),6)))</f>
      </c>
      <c r="O190" s="2">
        <f>IF($B190="",0,IF($D190=1,IF(7&lt;=$C190,MIN(IF($E190=1,$F190-$I190,$H190)*INDEX(Rates!$C$2:$AP$60,MATCH($B190,Rates!$A$2:$A$60,0),7),Limits!$B$9*Assets!$S190),MIN(Limits!$B$9*Assets!$S190,MAX(0,$F190-SUM($I190:N190)))),IF($E190=1,$F190-$I190,$H190)*INDEX(Rates!$C$2:$AP$60,MATCH($B190,Rates!$A$2:$A$60,0),7)))</f>
      </c>
      <c r="P190" s="2">
        <f>IF($B190="",0,IF($D190=1,IF(8&lt;=$C190,MIN(IF($E190=1,$F190-$I190,$H190)*INDEX(Rates!$C$2:$AP$60,MATCH($B190,Rates!$A$2:$A$60,0),8),Limits!$B$9*Assets!$S190),MIN(Limits!$B$9*Assets!$S190,MAX(0,$F190-SUM($I190:O190)))),IF($E190=1,$F190-$I190,$H190)*INDEX(Rates!$C$2:$AP$60,MATCH($B190,Rates!$A$2:$A$60,0),8)))</f>
      </c>
      <c r="Q190" s="2">
        <f>IF($B190="",0,IF($D190=1,IF(9&lt;=$C190,MIN(IF($E190=1,$F190-$I190,$H190)*INDEX(Rates!$C$2:$AP$60,MATCH($B190,Rates!$A$2:$A$60,0),9),Limits!$B$9*Assets!$S190),MIN(Limits!$B$9*Assets!$S190,MAX(0,$F190-SUM($I190:P190)))),IF($E190=1,$F190-$I190,$H190)*INDEX(Rates!$C$2:$AP$60,MATCH($B190,Rates!$A$2:$A$60,0),9)))</f>
      </c>
      <c r="R190" s="2">
        <f>IF($B190="",0,IF($D190=1,IF(10&lt;=$C190,MIN(IF($E190=1,$F190-$I190,$H190)*INDEX(Rates!$C$2:$AP$60,MATCH($B190,Rates!$A$2:$A$60,0),10),Limits!$B$9*Assets!$S190),MIN(Limits!$B$9*Assets!$S190,MAX(0,$F190-SUM($I190:Q190)))),IF($E190=1,$F190-$I190,$H190)*INDEX(Rates!$C$2:$AP$60,MATCH($B190,Rates!$A$2:$A$60,0),10)))</f>
      </c>
      <c r="S190" s="2">
        <f>IF($B190="",0,IF($D190=1,IF(11&lt;=$C190,MIN(IF($E190=1,$F190-$I190,$H190)*INDEX(Rates!$C$2:$AP$60,MATCH($B190,Rates!$A$2:$A$60,0),11),Limits!$B$9*Assets!$S190),MIN(Limits!$B$9*Assets!$S190,MAX(0,$F190-SUM($I190:R190)))),IF($E190=1,$F190-$I190,$H190)*INDEX(Rates!$C$2:$AP$60,MATCH($B190,Rates!$A$2:$A$60,0),11)))</f>
      </c>
      <c r="T190" s="2">
        <f>IF($B190="",0,IF($D190=1,IF(12&lt;=$C190,MIN(IF($E190=1,$F190-$I190,$H190)*INDEX(Rates!$C$2:$AP$60,MATCH($B190,Rates!$A$2:$A$60,0),12),Limits!$B$9*Assets!$S190),MIN(Limits!$B$9*Assets!$S190,MAX(0,$F190-SUM($I190:S190)))),IF($E190=1,$F190-$I190,$H190)*INDEX(Rates!$C$2:$AP$60,MATCH($B190,Rates!$A$2:$A$60,0),12)))</f>
      </c>
      <c r="U190" s="2">
        <f>IF($B190="",0,IF($D190=1,IF(13&lt;=$C190,MIN(IF($E190=1,$F190-$I190,$H190)*INDEX(Rates!$C$2:$AP$60,MATCH($B190,Rates!$A$2:$A$60,0),13),Limits!$B$9*Assets!$S190),MIN(Limits!$B$9*Assets!$S190,MAX(0,$F190-SUM($I190:T190)))),IF($E190=1,$F190-$I190,$H190)*INDEX(Rates!$C$2:$AP$60,MATCH($B190,Rates!$A$2:$A$60,0),13)))</f>
      </c>
      <c r="V190" s="2">
        <f>IF($B190="",0,IF($D190=1,IF(14&lt;=$C190,MIN(IF($E190=1,$F190-$I190,$H190)*INDEX(Rates!$C$2:$AP$60,MATCH($B190,Rates!$A$2:$A$60,0),14),Limits!$B$9*Assets!$S190),MIN(Limits!$B$9*Assets!$S190,MAX(0,$F190-SUM($I190:U190)))),IF($E190=1,$F190-$I190,$H190)*INDEX(Rates!$C$2:$AP$60,MATCH($B190,Rates!$A$2:$A$60,0),14)))</f>
      </c>
      <c r="W190" s="2">
        <f>IF($B190="",0,IF($D190=1,IF(15&lt;=$C190,MIN(IF($E190=1,$F190-$I190,$H190)*INDEX(Rates!$C$2:$AP$60,MATCH($B190,Rates!$A$2:$A$60,0),15),Limits!$B$9*Assets!$S190),MIN(Limits!$B$9*Assets!$S190,MAX(0,$F190-SUM($I190:V190)))),IF($E190=1,$F190-$I190,$H190)*INDEX(Rates!$C$2:$AP$60,MATCH($B190,Rates!$A$2:$A$60,0),15)))</f>
      </c>
      <c r="X190" s="2">
        <f>IF($B190="",0,IF($D190=1,IF(16&lt;=$C190,MIN(IF($E190=1,$F190-$I190,$H190)*INDEX(Rates!$C$2:$AP$60,MATCH($B190,Rates!$A$2:$A$60,0),16),Limits!$B$9*Assets!$S190),MIN(Limits!$B$9*Assets!$S190,MAX(0,$F190-SUM($I190:W190)))),IF($E190=1,$F190-$I190,$H190)*INDEX(Rates!$C$2:$AP$60,MATCH($B190,Rates!$A$2:$A$60,0),16)))</f>
      </c>
      <c r="Y190" s="2">
        <f>IF($B190="",0,IF($D190=1,IF(17&lt;=$C190,MIN(IF($E190=1,$F190-$I190,$H190)*INDEX(Rates!$C$2:$AP$60,MATCH($B190,Rates!$A$2:$A$60,0),17),Limits!$B$9*Assets!$S190),MIN(Limits!$B$9*Assets!$S190,MAX(0,$F190-SUM($I190:X190)))),IF($E190=1,$F190-$I190,$H190)*INDEX(Rates!$C$2:$AP$60,MATCH($B190,Rates!$A$2:$A$60,0),17)))</f>
      </c>
      <c r="Z190" s="2">
        <f>IF($B190="",0,IF($D190=1,IF(18&lt;=$C190,MIN(IF($E190=1,$F190-$I190,$H190)*INDEX(Rates!$C$2:$AP$60,MATCH($B190,Rates!$A$2:$A$60,0),18),Limits!$B$9*Assets!$S190),MIN(Limits!$B$9*Assets!$S190,MAX(0,$F190-SUM($I190:Y190)))),IF($E190=1,$F190-$I190,$H190)*INDEX(Rates!$C$2:$AP$60,MATCH($B190,Rates!$A$2:$A$60,0),18)))</f>
      </c>
      <c r="AA190" s="2">
        <f>IF($B190="",0,IF($D190=1,IF(19&lt;=$C190,MIN(IF($E190=1,$F190-$I190,$H190)*INDEX(Rates!$C$2:$AP$60,MATCH($B190,Rates!$A$2:$A$60,0),19),Limits!$B$9*Assets!$S190),MIN(Limits!$B$9*Assets!$S190,MAX(0,$F190-SUM($I190:Z190)))),IF($E190=1,$F190-$I190,$H190)*INDEX(Rates!$C$2:$AP$60,MATCH($B190,Rates!$A$2:$A$60,0),19)))</f>
      </c>
      <c r="AB190" s="2">
        <f>IF($B190="",0,IF($D190=1,IF(20&lt;=$C190,MIN(IF($E190=1,$F190-$I190,$H190)*INDEX(Rates!$C$2:$AP$60,MATCH($B190,Rates!$A$2:$A$60,0),20),Limits!$B$9*Assets!$S190),MIN(Limits!$B$9*Assets!$S190,MAX(0,$F190-SUM($I190:AA190)))),IF($E190=1,$F190-$I190,$H190)*INDEX(Rates!$C$2:$AP$60,MATCH($B190,Rates!$A$2:$A$60,0),20)))</f>
      </c>
      <c r="AC190" s="2">
        <f>IF($B190="",0,IF($D190=1,IF(21&lt;=$C190,MIN(IF($E190=1,$F190-$I190,$H190)*INDEX(Rates!$C$2:$AP$60,MATCH($B190,Rates!$A$2:$A$60,0),21),Limits!$B$9*Assets!$S190),MIN(Limits!$B$9*Assets!$S190,MAX(0,$F190-SUM($I190:AB190)))),IF($E190=1,$F190-$I190,$H190)*INDEX(Rates!$C$2:$AP$60,MATCH($B190,Rates!$A$2:$A$60,0),21)))</f>
      </c>
      <c r="AD190" s="2">
        <f>IF($B190="",0,IF($D190=1,IF(22&lt;=$C190,MIN(IF($E190=1,$F190-$I190,$H190)*INDEX(Rates!$C$2:$AP$60,MATCH($B190,Rates!$A$2:$A$60,0),22),Limits!$B$9*Assets!$S190),MIN(Limits!$B$9*Assets!$S190,MAX(0,$F190-SUM($I190:AC190)))),IF($E190=1,$F190-$I190,$H190)*INDEX(Rates!$C$2:$AP$60,MATCH($B190,Rates!$A$2:$A$60,0),22)))</f>
      </c>
      <c r="AE190" s="2">
        <f>IF($B190="",0,IF($D190=1,IF(23&lt;=$C190,MIN(IF($E190=1,$F190-$I190,$H190)*INDEX(Rates!$C$2:$AP$60,MATCH($B190,Rates!$A$2:$A$60,0),23),Limits!$B$9*Assets!$S190),MIN(Limits!$B$9*Assets!$S190,MAX(0,$F190-SUM($I190:AD190)))),IF($E190=1,$F190-$I190,$H190)*INDEX(Rates!$C$2:$AP$60,MATCH($B190,Rates!$A$2:$A$60,0),23)))</f>
      </c>
      <c r="AF190" s="2">
        <f>IF($B190="",0,IF($D190=1,IF(24&lt;=$C190,MIN(IF($E190=1,$F190-$I190,$H190)*INDEX(Rates!$C$2:$AP$60,MATCH($B190,Rates!$A$2:$A$60,0),24),Limits!$B$9*Assets!$S190),MIN(Limits!$B$9*Assets!$S190,MAX(0,$F190-SUM($I190:AE190)))),IF($E190=1,$F190-$I190,$H190)*INDEX(Rates!$C$2:$AP$60,MATCH($B190,Rates!$A$2:$A$60,0),24)))</f>
      </c>
      <c r="AG190" s="2">
        <f>IF($B190="",0,IF($D190=1,IF(25&lt;=$C190,MIN(IF($E190=1,$F190-$I190,$H190)*INDEX(Rates!$C$2:$AP$60,MATCH($B190,Rates!$A$2:$A$60,0),25),Limits!$B$9*Assets!$S190),MIN(Limits!$B$9*Assets!$S190,MAX(0,$F190-SUM($I190:AF190)))),IF($E190=1,$F190-$I190,$H190)*INDEX(Rates!$C$2:$AP$60,MATCH($B190,Rates!$A$2:$A$60,0),25)))</f>
      </c>
      <c r="AH190" s="2">
        <f>IF($B190="",0,IF($D190=1,IF(26&lt;=$C190,MIN(IF($E190=1,$F190-$I190,$H190)*INDEX(Rates!$C$2:$AP$60,MATCH($B190,Rates!$A$2:$A$60,0),26),Limits!$B$9*Assets!$S190),MIN(Limits!$B$9*Assets!$S190,MAX(0,$F190-SUM($I190:AG190)))),IF($E190=1,$F190-$I190,$H190)*INDEX(Rates!$C$2:$AP$60,MATCH($B190,Rates!$A$2:$A$60,0),26)))</f>
      </c>
      <c r="AI190" s="2">
        <f>IF($B190="",0,IF($D190=1,IF(27&lt;=$C190,MIN(IF($E190=1,$F190-$I190,$H190)*INDEX(Rates!$C$2:$AP$60,MATCH($B190,Rates!$A$2:$A$60,0),27),Limits!$B$9*Assets!$S190),MIN(Limits!$B$9*Assets!$S190,MAX(0,$F190-SUM($I190:AH190)))),IF($E190=1,$F190-$I190,$H190)*INDEX(Rates!$C$2:$AP$60,MATCH($B190,Rates!$A$2:$A$60,0),27)))</f>
      </c>
      <c r="AJ190" s="2">
        <f>IF($B190="",0,IF($D190=1,IF(28&lt;=$C190,MIN(IF($E190=1,$F190-$I190,$H190)*INDEX(Rates!$C$2:$AP$60,MATCH($B190,Rates!$A$2:$A$60,0),28),Limits!$B$9*Assets!$S190),MIN(Limits!$B$9*Assets!$S190,MAX(0,$F190-SUM($I190:AI190)))),IF($E190=1,$F190-$I190,$H190)*INDEX(Rates!$C$2:$AP$60,MATCH($B190,Rates!$A$2:$A$60,0),28)))</f>
      </c>
      <c r="AK190" s="2">
        <f>IF($B190="",0,IF($D190=1,IF(29&lt;=$C190,MIN(IF($E190=1,$F190-$I190,$H190)*INDEX(Rates!$C$2:$AP$60,MATCH($B190,Rates!$A$2:$A$60,0),29),Limits!$B$9*Assets!$S190),MIN(Limits!$B$9*Assets!$S190,MAX(0,$F190-SUM($I190:AJ190)))),IF($E190=1,$F190-$I190,$H190)*INDEX(Rates!$C$2:$AP$60,MATCH($B190,Rates!$A$2:$A$60,0),29)))</f>
      </c>
      <c r="AL190" s="2">
        <f>IF($B190="",0,IF($D190=1,IF(30&lt;=$C190,MIN(IF($E190=1,$F190-$I190,$H190)*INDEX(Rates!$C$2:$AP$60,MATCH($B190,Rates!$A$2:$A$60,0),30),Limits!$B$9*Assets!$S190),MIN(Limits!$B$9*Assets!$S190,MAX(0,$F190-SUM($I190:AK190)))),IF($E190=1,$F190-$I190,$H190)*INDEX(Rates!$C$2:$AP$60,MATCH($B190,Rates!$A$2:$A$60,0),30)))</f>
      </c>
      <c r="AM190" s="2">
        <f>IF($B190="",0,IF($D190=1,IF(31&lt;=$C190,MIN(IF($E190=1,$F190-$I190,$H190)*INDEX(Rates!$C$2:$AP$60,MATCH($B190,Rates!$A$2:$A$60,0),31),Limits!$B$9*Assets!$S190),MIN(Limits!$B$9*Assets!$S190,MAX(0,$F190-SUM($I190:AL190)))),IF($E190=1,$F190-$I190,$H190)*INDEX(Rates!$C$2:$AP$60,MATCH($B190,Rates!$A$2:$A$60,0),31)))</f>
      </c>
      <c r="AN190" s="2">
        <f>IF($B190="",0,IF($D190=1,IF(32&lt;=$C190,MIN(IF($E190=1,$F190-$I190,$H190)*INDEX(Rates!$C$2:$AP$60,MATCH($B190,Rates!$A$2:$A$60,0),32),Limits!$B$9*Assets!$S190),MIN(Limits!$B$9*Assets!$S190,MAX(0,$F190-SUM($I190:AM190)))),IF($E190=1,$F190-$I190,$H190)*INDEX(Rates!$C$2:$AP$60,MATCH($B190,Rates!$A$2:$A$60,0),32)))</f>
      </c>
      <c r="AO190" s="2">
        <f>IF($B190="",0,IF($D190=1,IF(33&lt;=$C190,MIN(IF($E190=1,$F190-$I190,$H190)*INDEX(Rates!$C$2:$AP$60,MATCH($B190,Rates!$A$2:$A$60,0),33),Limits!$B$9*Assets!$S190),MIN(Limits!$B$9*Assets!$S190,MAX(0,$F190-SUM($I190:AN190)))),IF($E190=1,$F190-$I190,$H190)*INDEX(Rates!$C$2:$AP$60,MATCH($B190,Rates!$A$2:$A$60,0),33)))</f>
      </c>
      <c r="AP190" s="2">
        <f>IF($B190="",0,IF($D190=1,IF(34&lt;=$C190,MIN(IF($E190=1,$F190-$I190,$H190)*INDEX(Rates!$C$2:$AP$60,MATCH($B190,Rates!$A$2:$A$60,0),34),Limits!$B$9*Assets!$S190),MIN(Limits!$B$9*Assets!$S190,MAX(0,$F190-SUM($I190:AO190)))),IF($E190=1,$F190-$I190,$H190)*INDEX(Rates!$C$2:$AP$60,MATCH($B190,Rates!$A$2:$A$60,0),34)))</f>
      </c>
      <c r="AQ190" s="2">
        <f>IF($B190="",0,IF($D190=1,IF(35&lt;=$C190,MIN(IF($E190=1,$F190-$I190,$H190)*INDEX(Rates!$C$2:$AP$60,MATCH($B190,Rates!$A$2:$A$60,0),35),Limits!$B$9*Assets!$S190),MIN(Limits!$B$9*Assets!$S190,MAX(0,$F190-SUM($I190:AP190)))),IF($E190=1,$F190-$I190,$H190)*INDEX(Rates!$C$2:$AP$60,MATCH($B190,Rates!$A$2:$A$60,0),35)))</f>
      </c>
      <c r="AR190" s="2">
        <f>IF($B190="",0,IF($D190=1,IF(36&lt;=$C190,MIN(IF($E190=1,$F190-$I190,$H190)*INDEX(Rates!$C$2:$AP$60,MATCH($B190,Rates!$A$2:$A$60,0),36),Limits!$B$9*Assets!$S190),MIN(Limits!$B$9*Assets!$S190,MAX(0,$F190-SUM($I190:AQ190)))),IF($E190=1,$F190-$I190,$H190)*INDEX(Rates!$C$2:$AP$60,MATCH($B190,Rates!$A$2:$A$60,0),36)))</f>
      </c>
      <c r="AS190" s="2">
        <f>IF($B190="",0,IF($D190=1,IF(37&lt;=$C190,MIN(IF($E190=1,$F190-$I190,$H190)*INDEX(Rates!$C$2:$AP$60,MATCH($B190,Rates!$A$2:$A$60,0),37),Limits!$B$9*Assets!$S190),MIN(Limits!$B$9*Assets!$S190,MAX(0,$F190-SUM($I190:AR190)))),IF($E190=1,$F190-$I190,$H190)*INDEX(Rates!$C$2:$AP$60,MATCH($B190,Rates!$A$2:$A$60,0),37)))</f>
      </c>
      <c r="AT190" s="2">
        <f>IF($B190="",0,IF($D190=1,IF(38&lt;=$C190,MIN(IF($E190=1,$F190-$I190,$H190)*INDEX(Rates!$C$2:$AP$60,MATCH($B190,Rates!$A$2:$A$60,0),38),Limits!$B$9*Assets!$S190),MIN(Limits!$B$9*Assets!$S190,MAX(0,$F190-SUM($I190:AS190)))),IF($E190=1,$F190-$I190,$H190)*INDEX(Rates!$C$2:$AP$60,MATCH($B190,Rates!$A$2:$A$60,0),38)))</f>
      </c>
      <c r="AU190" s="2">
        <f>IF($B190="",0,IF($D190=1,IF(39&lt;=$C190,MIN(IF($E190=1,$F190-$I190,$H190)*INDEX(Rates!$C$2:$AP$60,MATCH($B190,Rates!$A$2:$A$60,0),39),Limits!$B$9*Assets!$S190),MIN(Limits!$B$9*Assets!$S190,MAX(0,$F190-SUM($I190:AT190)))),IF($E190=1,$F190-$I190,$H190)*INDEX(Rates!$C$2:$AP$60,MATCH($B190,Rates!$A$2:$A$60,0),39)))</f>
      </c>
      <c r="AV190" s="2">
        <f>IF($B190="",0,IF($D190=1,IF(40&lt;=$C190,MIN(IF($E190=1,$F190-$I190,$H190)*INDEX(Rates!$C$2:$AP$60,MATCH($B190,Rates!$A$2:$A$60,0),40),Limits!$B$9*Assets!$S190),MIN(Limits!$B$9*Assets!$S190,MAX(0,$F190-SUM($I190:AU190)))),IF($E190=1,$F190-$I190,$H190)*INDEX(Rates!$C$2:$AP$60,MATCH($B190,Rates!$A$2:$A$60,0),40)))</f>
      </c>
    </row>
    <row r="191" spans="1:48" x14ac:dyDescent="0.25">
      <c r="A191">
        <f>IF(Assets!A191="","",Assets!A191)</f>
      </c>
      <c r="B191">
        <f>Assets!AD191</f>
      </c>
      <c r="C191">
        <f>IF(B191="",0,INDEX(Rates!$B$2:$B$60,MATCH(B191,Rates!$A$2:$A$60,0)))</f>
      </c>
      <c r="D191">
        <f>Assets!X191</f>
      </c>
      <c r="E191">
        <f>IF(AND(D191=1,Assets!J191=1,Assets!K191=0),1,0)</f>
      </c>
      <c r="F191">
        <f>Assets!T191</f>
      </c>
      <c r="G191">
        <f>Assets!AF191+Assets!L191</f>
      </c>
      <c r="H191">
        <f>Assets!M191</f>
      </c>
      <c r="I191" s="2">
        <f>IF($B191="",0,IF($D191=1,IF(1&lt;=$C191,MIN($G191+$H191*INDEX(Rates!$C$2:$AP$60,MATCH($B191,Rates!$A$2:$A$60,0),1),Assets!$Z191),MIN($G191+$H191*INDEX(Rates!$C$2:$AP$60,MATCH($B191,Rates!$A$2:$A$60,0),1),Assets!$Z191)),$G191+$H191*INDEX(Rates!$C$2:$AP$60,MATCH($B191,Rates!$A$2:$A$60,0),1)))</f>
      </c>
      <c r="J191" s="2">
        <f>IF($B191="",0,IF($D191=1,IF(2&lt;=$C191,MIN(IF($E191=1,$F191-$I191,$H191)*INDEX(Rates!$C$2:$AP$60,MATCH($B191,Rates!$A$2:$A$60,0),2),Limits!$B$7*Assets!$S191),MIN(Limits!$B$9*Assets!$S191,MAX(0,$F191-SUM($I191:I191)))),IF($E191=1,$F191-$I191,$H191)*INDEX(Rates!$C$2:$AP$60,MATCH($B191,Rates!$A$2:$A$60,0),2)))</f>
      </c>
      <c r="K191" s="2">
        <f>IF($B191="",0,IF($D191=1,IF(3&lt;=$C191,MIN(IF($E191=1,$F191-$I191,$H191)*INDEX(Rates!$C$2:$AP$60,MATCH($B191,Rates!$A$2:$A$60,0),3),Limits!$B$8*Assets!$S191),MIN(Limits!$B$9*Assets!$S191,MAX(0,$F191-SUM($I191:J191)))),IF($E191=1,$F191-$I191,$H191)*INDEX(Rates!$C$2:$AP$60,MATCH($B191,Rates!$A$2:$A$60,0),3)))</f>
      </c>
      <c r="L191" s="2">
        <f>IF($B191="",0,IF($D191=1,IF(4&lt;=$C191,MIN(IF($E191=1,$F191-$I191,$H191)*INDEX(Rates!$C$2:$AP$60,MATCH($B191,Rates!$A$2:$A$60,0),4),Limits!$B$9*Assets!$S191),MIN(Limits!$B$9*Assets!$S191,MAX(0,$F191-SUM($I191:K191)))),IF($E191=1,$F191-$I191,$H191)*INDEX(Rates!$C$2:$AP$60,MATCH($B191,Rates!$A$2:$A$60,0),4)))</f>
      </c>
      <c r="M191" s="2">
        <f>IF($B191="",0,IF($D191=1,IF(5&lt;=$C191,MIN(IF($E191=1,$F191-$I191,$H191)*INDEX(Rates!$C$2:$AP$60,MATCH($B191,Rates!$A$2:$A$60,0),5),Limits!$B$9*Assets!$S191),MIN(Limits!$B$9*Assets!$S191,MAX(0,$F191-SUM($I191:L191)))),IF($E191=1,$F191-$I191,$H191)*INDEX(Rates!$C$2:$AP$60,MATCH($B191,Rates!$A$2:$A$60,0),5)))</f>
      </c>
      <c r="N191" s="2">
        <f>IF($B191="",0,IF($D191=1,IF(6&lt;=$C191,MIN(IF($E191=1,$F191-$I191,$H191)*INDEX(Rates!$C$2:$AP$60,MATCH($B191,Rates!$A$2:$A$60,0),6),Limits!$B$9*Assets!$S191),MIN(Limits!$B$9*Assets!$S191,MAX(0,$F191-SUM($I191:M191)))),IF($E191=1,$F191-$I191,$H191)*INDEX(Rates!$C$2:$AP$60,MATCH($B191,Rates!$A$2:$A$60,0),6)))</f>
      </c>
      <c r="O191" s="2">
        <f>IF($B191="",0,IF($D191=1,IF(7&lt;=$C191,MIN(IF($E191=1,$F191-$I191,$H191)*INDEX(Rates!$C$2:$AP$60,MATCH($B191,Rates!$A$2:$A$60,0),7),Limits!$B$9*Assets!$S191),MIN(Limits!$B$9*Assets!$S191,MAX(0,$F191-SUM($I191:N191)))),IF($E191=1,$F191-$I191,$H191)*INDEX(Rates!$C$2:$AP$60,MATCH($B191,Rates!$A$2:$A$60,0),7)))</f>
      </c>
      <c r="P191" s="2">
        <f>IF($B191="",0,IF($D191=1,IF(8&lt;=$C191,MIN(IF($E191=1,$F191-$I191,$H191)*INDEX(Rates!$C$2:$AP$60,MATCH($B191,Rates!$A$2:$A$60,0),8),Limits!$B$9*Assets!$S191),MIN(Limits!$B$9*Assets!$S191,MAX(0,$F191-SUM($I191:O191)))),IF($E191=1,$F191-$I191,$H191)*INDEX(Rates!$C$2:$AP$60,MATCH($B191,Rates!$A$2:$A$60,0),8)))</f>
      </c>
      <c r="Q191" s="2">
        <f>IF($B191="",0,IF($D191=1,IF(9&lt;=$C191,MIN(IF($E191=1,$F191-$I191,$H191)*INDEX(Rates!$C$2:$AP$60,MATCH($B191,Rates!$A$2:$A$60,0),9),Limits!$B$9*Assets!$S191),MIN(Limits!$B$9*Assets!$S191,MAX(0,$F191-SUM($I191:P191)))),IF($E191=1,$F191-$I191,$H191)*INDEX(Rates!$C$2:$AP$60,MATCH($B191,Rates!$A$2:$A$60,0),9)))</f>
      </c>
      <c r="R191" s="2">
        <f>IF($B191="",0,IF($D191=1,IF(10&lt;=$C191,MIN(IF($E191=1,$F191-$I191,$H191)*INDEX(Rates!$C$2:$AP$60,MATCH($B191,Rates!$A$2:$A$60,0),10),Limits!$B$9*Assets!$S191),MIN(Limits!$B$9*Assets!$S191,MAX(0,$F191-SUM($I191:Q191)))),IF($E191=1,$F191-$I191,$H191)*INDEX(Rates!$C$2:$AP$60,MATCH($B191,Rates!$A$2:$A$60,0),10)))</f>
      </c>
      <c r="S191" s="2">
        <f>IF($B191="",0,IF($D191=1,IF(11&lt;=$C191,MIN(IF($E191=1,$F191-$I191,$H191)*INDEX(Rates!$C$2:$AP$60,MATCH($B191,Rates!$A$2:$A$60,0),11),Limits!$B$9*Assets!$S191),MIN(Limits!$B$9*Assets!$S191,MAX(0,$F191-SUM($I191:R191)))),IF($E191=1,$F191-$I191,$H191)*INDEX(Rates!$C$2:$AP$60,MATCH($B191,Rates!$A$2:$A$60,0),11)))</f>
      </c>
      <c r="T191" s="2">
        <f>IF($B191="",0,IF($D191=1,IF(12&lt;=$C191,MIN(IF($E191=1,$F191-$I191,$H191)*INDEX(Rates!$C$2:$AP$60,MATCH($B191,Rates!$A$2:$A$60,0),12),Limits!$B$9*Assets!$S191),MIN(Limits!$B$9*Assets!$S191,MAX(0,$F191-SUM($I191:S191)))),IF($E191=1,$F191-$I191,$H191)*INDEX(Rates!$C$2:$AP$60,MATCH($B191,Rates!$A$2:$A$60,0),12)))</f>
      </c>
      <c r="U191" s="2">
        <f>IF($B191="",0,IF($D191=1,IF(13&lt;=$C191,MIN(IF($E191=1,$F191-$I191,$H191)*INDEX(Rates!$C$2:$AP$60,MATCH($B191,Rates!$A$2:$A$60,0),13),Limits!$B$9*Assets!$S191),MIN(Limits!$B$9*Assets!$S191,MAX(0,$F191-SUM($I191:T191)))),IF($E191=1,$F191-$I191,$H191)*INDEX(Rates!$C$2:$AP$60,MATCH($B191,Rates!$A$2:$A$60,0),13)))</f>
      </c>
      <c r="V191" s="2">
        <f>IF($B191="",0,IF($D191=1,IF(14&lt;=$C191,MIN(IF($E191=1,$F191-$I191,$H191)*INDEX(Rates!$C$2:$AP$60,MATCH($B191,Rates!$A$2:$A$60,0),14),Limits!$B$9*Assets!$S191),MIN(Limits!$B$9*Assets!$S191,MAX(0,$F191-SUM($I191:U191)))),IF($E191=1,$F191-$I191,$H191)*INDEX(Rates!$C$2:$AP$60,MATCH($B191,Rates!$A$2:$A$60,0),14)))</f>
      </c>
      <c r="W191" s="2">
        <f>IF($B191="",0,IF($D191=1,IF(15&lt;=$C191,MIN(IF($E191=1,$F191-$I191,$H191)*INDEX(Rates!$C$2:$AP$60,MATCH($B191,Rates!$A$2:$A$60,0),15),Limits!$B$9*Assets!$S191),MIN(Limits!$B$9*Assets!$S191,MAX(0,$F191-SUM($I191:V191)))),IF($E191=1,$F191-$I191,$H191)*INDEX(Rates!$C$2:$AP$60,MATCH($B191,Rates!$A$2:$A$60,0),15)))</f>
      </c>
      <c r="X191" s="2">
        <f>IF($B191="",0,IF($D191=1,IF(16&lt;=$C191,MIN(IF($E191=1,$F191-$I191,$H191)*INDEX(Rates!$C$2:$AP$60,MATCH($B191,Rates!$A$2:$A$60,0),16),Limits!$B$9*Assets!$S191),MIN(Limits!$B$9*Assets!$S191,MAX(0,$F191-SUM($I191:W191)))),IF($E191=1,$F191-$I191,$H191)*INDEX(Rates!$C$2:$AP$60,MATCH($B191,Rates!$A$2:$A$60,0),16)))</f>
      </c>
      <c r="Y191" s="2">
        <f>IF($B191="",0,IF($D191=1,IF(17&lt;=$C191,MIN(IF($E191=1,$F191-$I191,$H191)*INDEX(Rates!$C$2:$AP$60,MATCH($B191,Rates!$A$2:$A$60,0),17),Limits!$B$9*Assets!$S191),MIN(Limits!$B$9*Assets!$S191,MAX(0,$F191-SUM($I191:X191)))),IF($E191=1,$F191-$I191,$H191)*INDEX(Rates!$C$2:$AP$60,MATCH($B191,Rates!$A$2:$A$60,0),17)))</f>
      </c>
      <c r="Z191" s="2">
        <f>IF($B191="",0,IF($D191=1,IF(18&lt;=$C191,MIN(IF($E191=1,$F191-$I191,$H191)*INDEX(Rates!$C$2:$AP$60,MATCH($B191,Rates!$A$2:$A$60,0),18),Limits!$B$9*Assets!$S191),MIN(Limits!$B$9*Assets!$S191,MAX(0,$F191-SUM($I191:Y191)))),IF($E191=1,$F191-$I191,$H191)*INDEX(Rates!$C$2:$AP$60,MATCH($B191,Rates!$A$2:$A$60,0),18)))</f>
      </c>
      <c r="AA191" s="2">
        <f>IF($B191="",0,IF($D191=1,IF(19&lt;=$C191,MIN(IF($E191=1,$F191-$I191,$H191)*INDEX(Rates!$C$2:$AP$60,MATCH($B191,Rates!$A$2:$A$60,0),19),Limits!$B$9*Assets!$S191),MIN(Limits!$B$9*Assets!$S191,MAX(0,$F191-SUM($I191:Z191)))),IF($E191=1,$F191-$I191,$H191)*INDEX(Rates!$C$2:$AP$60,MATCH($B191,Rates!$A$2:$A$60,0),19)))</f>
      </c>
      <c r="AB191" s="2">
        <f>IF($B191="",0,IF($D191=1,IF(20&lt;=$C191,MIN(IF($E191=1,$F191-$I191,$H191)*INDEX(Rates!$C$2:$AP$60,MATCH($B191,Rates!$A$2:$A$60,0),20),Limits!$B$9*Assets!$S191),MIN(Limits!$B$9*Assets!$S191,MAX(0,$F191-SUM($I191:AA191)))),IF($E191=1,$F191-$I191,$H191)*INDEX(Rates!$C$2:$AP$60,MATCH($B191,Rates!$A$2:$A$60,0),20)))</f>
      </c>
      <c r="AC191" s="2">
        <f>IF($B191="",0,IF($D191=1,IF(21&lt;=$C191,MIN(IF($E191=1,$F191-$I191,$H191)*INDEX(Rates!$C$2:$AP$60,MATCH($B191,Rates!$A$2:$A$60,0),21),Limits!$B$9*Assets!$S191),MIN(Limits!$B$9*Assets!$S191,MAX(0,$F191-SUM($I191:AB191)))),IF($E191=1,$F191-$I191,$H191)*INDEX(Rates!$C$2:$AP$60,MATCH($B191,Rates!$A$2:$A$60,0),21)))</f>
      </c>
      <c r="AD191" s="2">
        <f>IF($B191="",0,IF($D191=1,IF(22&lt;=$C191,MIN(IF($E191=1,$F191-$I191,$H191)*INDEX(Rates!$C$2:$AP$60,MATCH($B191,Rates!$A$2:$A$60,0),22),Limits!$B$9*Assets!$S191),MIN(Limits!$B$9*Assets!$S191,MAX(0,$F191-SUM($I191:AC191)))),IF($E191=1,$F191-$I191,$H191)*INDEX(Rates!$C$2:$AP$60,MATCH($B191,Rates!$A$2:$A$60,0),22)))</f>
      </c>
      <c r="AE191" s="2">
        <f>IF($B191="",0,IF($D191=1,IF(23&lt;=$C191,MIN(IF($E191=1,$F191-$I191,$H191)*INDEX(Rates!$C$2:$AP$60,MATCH($B191,Rates!$A$2:$A$60,0),23),Limits!$B$9*Assets!$S191),MIN(Limits!$B$9*Assets!$S191,MAX(0,$F191-SUM($I191:AD191)))),IF($E191=1,$F191-$I191,$H191)*INDEX(Rates!$C$2:$AP$60,MATCH($B191,Rates!$A$2:$A$60,0),23)))</f>
      </c>
      <c r="AF191" s="2">
        <f>IF($B191="",0,IF($D191=1,IF(24&lt;=$C191,MIN(IF($E191=1,$F191-$I191,$H191)*INDEX(Rates!$C$2:$AP$60,MATCH($B191,Rates!$A$2:$A$60,0),24),Limits!$B$9*Assets!$S191),MIN(Limits!$B$9*Assets!$S191,MAX(0,$F191-SUM($I191:AE191)))),IF($E191=1,$F191-$I191,$H191)*INDEX(Rates!$C$2:$AP$60,MATCH($B191,Rates!$A$2:$A$60,0),24)))</f>
      </c>
      <c r="AG191" s="2">
        <f>IF($B191="",0,IF($D191=1,IF(25&lt;=$C191,MIN(IF($E191=1,$F191-$I191,$H191)*INDEX(Rates!$C$2:$AP$60,MATCH($B191,Rates!$A$2:$A$60,0),25),Limits!$B$9*Assets!$S191),MIN(Limits!$B$9*Assets!$S191,MAX(0,$F191-SUM($I191:AF191)))),IF($E191=1,$F191-$I191,$H191)*INDEX(Rates!$C$2:$AP$60,MATCH($B191,Rates!$A$2:$A$60,0),25)))</f>
      </c>
      <c r="AH191" s="2">
        <f>IF($B191="",0,IF($D191=1,IF(26&lt;=$C191,MIN(IF($E191=1,$F191-$I191,$H191)*INDEX(Rates!$C$2:$AP$60,MATCH($B191,Rates!$A$2:$A$60,0),26),Limits!$B$9*Assets!$S191),MIN(Limits!$B$9*Assets!$S191,MAX(0,$F191-SUM($I191:AG191)))),IF($E191=1,$F191-$I191,$H191)*INDEX(Rates!$C$2:$AP$60,MATCH($B191,Rates!$A$2:$A$60,0),26)))</f>
      </c>
      <c r="AI191" s="2">
        <f>IF($B191="",0,IF($D191=1,IF(27&lt;=$C191,MIN(IF($E191=1,$F191-$I191,$H191)*INDEX(Rates!$C$2:$AP$60,MATCH($B191,Rates!$A$2:$A$60,0),27),Limits!$B$9*Assets!$S191),MIN(Limits!$B$9*Assets!$S191,MAX(0,$F191-SUM($I191:AH191)))),IF($E191=1,$F191-$I191,$H191)*INDEX(Rates!$C$2:$AP$60,MATCH($B191,Rates!$A$2:$A$60,0),27)))</f>
      </c>
      <c r="AJ191" s="2">
        <f>IF($B191="",0,IF($D191=1,IF(28&lt;=$C191,MIN(IF($E191=1,$F191-$I191,$H191)*INDEX(Rates!$C$2:$AP$60,MATCH($B191,Rates!$A$2:$A$60,0),28),Limits!$B$9*Assets!$S191),MIN(Limits!$B$9*Assets!$S191,MAX(0,$F191-SUM($I191:AI191)))),IF($E191=1,$F191-$I191,$H191)*INDEX(Rates!$C$2:$AP$60,MATCH($B191,Rates!$A$2:$A$60,0),28)))</f>
      </c>
      <c r="AK191" s="2">
        <f>IF($B191="",0,IF($D191=1,IF(29&lt;=$C191,MIN(IF($E191=1,$F191-$I191,$H191)*INDEX(Rates!$C$2:$AP$60,MATCH($B191,Rates!$A$2:$A$60,0),29),Limits!$B$9*Assets!$S191),MIN(Limits!$B$9*Assets!$S191,MAX(0,$F191-SUM($I191:AJ191)))),IF($E191=1,$F191-$I191,$H191)*INDEX(Rates!$C$2:$AP$60,MATCH($B191,Rates!$A$2:$A$60,0),29)))</f>
      </c>
      <c r="AL191" s="2">
        <f>IF($B191="",0,IF($D191=1,IF(30&lt;=$C191,MIN(IF($E191=1,$F191-$I191,$H191)*INDEX(Rates!$C$2:$AP$60,MATCH($B191,Rates!$A$2:$A$60,0),30),Limits!$B$9*Assets!$S191),MIN(Limits!$B$9*Assets!$S191,MAX(0,$F191-SUM($I191:AK191)))),IF($E191=1,$F191-$I191,$H191)*INDEX(Rates!$C$2:$AP$60,MATCH($B191,Rates!$A$2:$A$60,0),30)))</f>
      </c>
      <c r="AM191" s="2">
        <f>IF($B191="",0,IF($D191=1,IF(31&lt;=$C191,MIN(IF($E191=1,$F191-$I191,$H191)*INDEX(Rates!$C$2:$AP$60,MATCH($B191,Rates!$A$2:$A$60,0),31),Limits!$B$9*Assets!$S191),MIN(Limits!$B$9*Assets!$S191,MAX(0,$F191-SUM($I191:AL191)))),IF($E191=1,$F191-$I191,$H191)*INDEX(Rates!$C$2:$AP$60,MATCH($B191,Rates!$A$2:$A$60,0),31)))</f>
      </c>
      <c r="AN191" s="2">
        <f>IF($B191="",0,IF($D191=1,IF(32&lt;=$C191,MIN(IF($E191=1,$F191-$I191,$H191)*INDEX(Rates!$C$2:$AP$60,MATCH($B191,Rates!$A$2:$A$60,0),32),Limits!$B$9*Assets!$S191),MIN(Limits!$B$9*Assets!$S191,MAX(0,$F191-SUM($I191:AM191)))),IF($E191=1,$F191-$I191,$H191)*INDEX(Rates!$C$2:$AP$60,MATCH($B191,Rates!$A$2:$A$60,0),32)))</f>
      </c>
      <c r="AO191" s="2">
        <f>IF($B191="",0,IF($D191=1,IF(33&lt;=$C191,MIN(IF($E191=1,$F191-$I191,$H191)*INDEX(Rates!$C$2:$AP$60,MATCH($B191,Rates!$A$2:$A$60,0),33),Limits!$B$9*Assets!$S191),MIN(Limits!$B$9*Assets!$S191,MAX(0,$F191-SUM($I191:AN191)))),IF($E191=1,$F191-$I191,$H191)*INDEX(Rates!$C$2:$AP$60,MATCH($B191,Rates!$A$2:$A$60,0),33)))</f>
      </c>
      <c r="AP191" s="2">
        <f>IF($B191="",0,IF($D191=1,IF(34&lt;=$C191,MIN(IF($E191=1,$F191-$I191,$H191)*INDEX(Rates!$C$2:$AP$60,MATCH($B191,Rates!$A$2:$A$60,0),34),Limits!$B$9*Assets!$S191),MIN(Limits!$B$9*Assets!$S191,MAX(0,$F191-SUM($I191:AO191)))),IF($E191=1,$F191-$I191,$H191)*INDEX(Rates!$C$2:$AP$60,MATCH($B191,Rates!$A$2:$A$60,0),34)))</f>
      </c>
      <c r="AQ191" s="2">
        <f>IF($B191="",0,IF($D191=1,IF(35&lt;=$C191,MIN(IF($E191=1,$F191-$I191,$H191)*INDEX(Rates!$C$2:$AP$60,MATCH($B191,Rates!$A$2:$A$60,0),35),Limits!$B$9*Assets!$S191),MIN(Limits!$B$9*Assets!$S191,MAX(0,$F191-SUM($I191:AP191)))),IF($E191=1,$F191-$I191,$H191)*INDEX(Rates!$C$2:$AP$60,MATCH($B191,Rates!$A$2:$A$60,0),35)))</f>
      </c>
      <c r="AR191" s="2">
        <f>IF($B191="",0,IF($D191=1,IF(36&lt;=$C191,MIN(IF($E191=1,$F191-$I191,$H191)*INDEX(Rates!$C$2:$AP$60,MATCH($B191,Rates!$A$2:$A$60,0),36),Limits!$B$9*Assets!$S191),MIN(Limits!$B$9*Assets!$S191,MAX(0,$F191-SUM($I191:AQ191)))),IF($E191=1,$F191-$I191,$H191)*INDEX(Rates!$C$2:$AP$60,MATCH($B191,Rates!$A$2:$A$60,0),36)))</f>
      </c>
      <c r="AS191" s="2">
        <f>IF($B191="",0,IF($D191=1,IF(37&lt;=$C191,MIN(IF($E191=1,$F191-$I191,$H191)*INDEX(Rates!$C$2:$AP$60,MATCH($B191,Rates!$A$2:$A$60,0),37),Limits!$B$9*Assets!$S191),MIN(Limits!$B$9*Assets!$S191,MAX(0,$F191-SUM($I191:AR191)))),IF($E191=1,$F191-$I191,$H191)*INDEX(Rates!$C$2:$AP$60,MATCH($B191,Rates!$A$2:$A$60,0),37)))</f>
      </c>
      <c r="AT191" s="2">
        <f>IF($B191="",0,IF($D191=1,IF(38&lt;=$C191,MIN(IF($E191=1,$F191-$I191,$H191)*INDEX(Rates!$C$2:$AP$60,MATCH($B191,Rates!$A$2:$A$60,0),38),Limits!$B$9*Assets!$S191),MIN(Limits!$B$9*Assets!$S191,MAX(0,$F191-SUM($I191:AS191)))),IF($E191=1,$F191-$I191,$H191)*INDEX(Rates!$C$2:$AP$60,MATCH($B191,Rates!$A$2:$A$60,0),38)))</f>
      </c>
      <c r="AU191" s="2">
        <f>IF($B191="",0,IF($D191=1,IF(39&lt;=$C191,MIN(IF($E191=1,$F191-$I191,$H191)*INDEX(Rates!$C$2:$AP$60,MATCH($B191,Rates!$A$2:$A$60,0),39),Limits!$B$9*Assets!$S191),MIN(Limits!$B$9*Assets!$S191,MAX(0,$F191-SUM($I191:AT191)))),IF($E191=1,$F191-$I191,$H191)*INDEX(Rates!$C$2:$AP$60,MATCH($B191,Rates!$A$2:$A$60,0),39)))</f>
      </c>
      <c r="AV191" s="2">
        <f>IF($B191="",0,IF($D191=1,IF(40&lt;=$C191,MIN(IF($E191=1,$F191-$I191,$H191)*INDEX(Rates!$C$2:$AP$60,MATCH($B191,Rates!$A$2:$A$60,0),40),Limits!$B$9*Assets!$S191),MIN(Limits!$B$9*Assets!$S191,MAX(0,$F191-SUM($I191:AU191)))),IF($E191=1,$F191-$I191,$H191)*INDEX(Rates!$C$2:$AP$60,MATCH($B191,Rates!$A$2:$A$60,0),40)))</f>
      </c>
    </row>
    <row r="192" spans="1:48" x14ac:dyDescent="0.25">
      <c r="A192">
        <f>IF(Assets!A192="","",Assets!A192)</f>
      </c>
      <c r="B192">
        <f>Assets!AD192</f>
      </c>
      <c r="C192">
        <f>IF(B192="",0,INDEX(Rates!$B$2:$B$60,MATCH(B192,Rates!$A$2:$A$60,0)))</f>
      </c>
      <c r="D192">
        <f>Assets!X192</f>
      </c>
      <c r="E192">
        <f>IF(AND(D192=1,Assets!J192=1,Assets!K192=0),1,0)</f>
      </c>
      <c r="F192">
        <f>Assets!T192</f>
      </c>
      <c r="G192">
        <f>Assets!AF192+Assets!L192</f>
      </c>
      <c r="H192">
        <f>Assets!M192</f>
      </c>
      <c r="I192" s="2">
        <f>IF($B192="",0,IF($D192=1,IF(1&lt;=$C192,MIN($G192+$H192*INDEX(Rates!$C$2:$AP$60,MATCH($B192,Rates!$A$2:$A$60,0),1),Assets!$Z192),MIN($G192+$H192*INDEX(Rates!$C$2:$AP$60,MATCH($B192,Rates!$A$2:$A$60,0),1),Assets!$Z192)),$G192+$H192*INDEX(Rates!$C$2:$AP$60,MATCH($B192,Rates!$A$2:$A$60,0),1)))</f>
      </c>
      <c r="J192" s="2">
        <f>IF($B192="",0,IF($D192=1,IF(2&lt;=$C192,MIN(IF($E192=1,$F192-$I192,$H192)*INDEX(Rates!$C$2:$AP$60,MATCH($B192,Rates!$A$2:$A$60,0),2),Limits!$B$7*Assets!$S192),MIN(Limits!$B$9*Assets!$S192,MAX(0,$F192-SUM($I192:I192)))),IF($E192=1,$F192-$I192,$H192)*INDEX(Rates!$C$2:$AP$60,MATCH($B192,Rates!$A$2:$A$60,0),2)))</f>
      </c>
      <c r="K192" s="2">
        <f>IF($B192="",0,IF($D192=1,IF(3&lt;=$C192,MIN(IF($E192=1,$F192-$I192,$H192)*INDEX(Rates!$C$2:$AP$60,MATCH($B192,Rates!$A$2:$A$60,0),3),Limits!$B$8*Assets!$S192),MIN(Limits!$B$9*Assets!$S192,MAX(0,$F192-SUM($I192:J192)))),IF($E192=1,$F192-$I192,$H192)*INDEX(Rates!$C$2:$AP$60,MATCH($B192,Rates!$A$2:$A$60,0),3)))</f>
      </c>
      <c r="L192" s="2">
        <f>IF($B192="",0,IF($D192=1,IF(4&lt;=$C192,MIN(IF($E192=1,$F192-$I192,$H192)*INDEX(Rates!$C$2:$AP$60,MATCH($B192,Rates!$A$2:$A$60,0),4),Limits!$B$9*Assets!$S192),MIN(Limits!$B$9*Assets!$S192,MAX(0,$F192-SUM($I192:K192)))),IF($E192=1,$F192-$I192,$H192)*INDEX(Rates!$C$2:$AP$60,MATCH($B192,Rates!$A$2:$A$60,0),4)))</f>
      </c>
      <c r="M192" s="2">
        <f>IF($B192="",0,IF($D192=1,IF(5&lt;=$C192,MIN(IF($E192=1,$F192-$I192,$H192)*INDEX(Rates!$C$2:$AP$60,MATCH($B192,Rates!$A$2:$A$60,0),5),Limits!$B$9*Assets!$S192),MIN(Limits!$B$9*Assets!$S192,MAX(0,$F192-SUM($I192:L192)))),IF($E192=1,$F192-$I192,$H192)*INDEX(Rates!$C$2:$AP$60,MATCH($B192,Rates!$A$2:$A$60,0),5)))</f>
      </c>
      <c r="N192" s="2">
        <f>IF($B192="",0,IF($D192=1,IF(6&lt;=$C192,MIN(IF($E192=1,$F192-$I192,$H192)*INDEX(Rates!$C$2:$AP$60,MATCH($B192,Rates!$A$2:$A$60,0),6),Limits!$B$9*Assets!$S192),MIN(Limits!$B$9*Assets!$S192,MAX(0,$F192-SUM($I192:M192)))),IF($E192=1,$F192-$I192,$H192)*INDEX(Rates!$C$2:$AP$60,MATCH($B192,Rates!$A$2:$A$60,0),6)))</f>
      </c>
      <c r="O192" s="2">
        <f>IF($B192="",0,IF($D192=1,IF(7&lt;=$C192,MIN(IF($E192=1,$F192-$I192,$H192)*INDEX(Rates!$C$2:$AP$60,MATCH($B192,Rates!$A$2:$A$60,0),7),Limits!$B$9*Assets!$S192),MIN(Limits!$B$9*Assets!$S192,MAX(0,$F192-SUM($I192:N192)))),IF($E192=1,$F192-$I192,$H192)*INDEX(Rates!$C$2:$AP$60,MATCH($B192,Rates!$A$2:$A$60,0),7)))</f>
      </c>
      <c r="P192" s="2">
        <f>IF($B192="",0,IF($D192=1,IF(8&lt;=$C192,MIN(IF($E192=1,$F192-$I192,$H192)*INDEX(Rates!$C$2:$AP$60,MATCH($B192,Rates!$A$2:$A$60,0),8),Limits!$B$9*Assets!$S192),MIN(Limits!$B$9*Assets!$S192,MAX(0,$F192-SUM($I192:O192)))),IF($E192=1,$F192-$I192,$H192)*INDEX(Rates!$C$2:$AP$60,MATCH($B192,Rates!$A$2:$A$60,0),8)))</f>
      </c>
      <c r="Q192" s="2">
        <f>IF($B192="",0,IF($D192=1,IF(9&lt;=$C192,MIN(IF($E192=1,$F192-$I192,$H192)*INDEX(Rates!$C$2:$AP$60,MATCH($B192,Rates!$A$2:$A$60,0),9),Limits!$B$9*Assets!$S192),MIN(Limits!$B$9*Assets!$S192,MAX(0,$F192-SUM($I192:P192)))),IF($E192=1,$F192-$I192,$H192)*INDEX(Rates!$C$2:$AP$60,MATCH($B192,Rates!$A$2:$A$60,0),9)))</f>
      </c>
      <c r="R192" s="2">
        <f>IF($B192="",0,IF($D192=1,IF(10&lt;=$C192,MIN(IF($E192=1,$F192-$I192,$H192)*INDEX(Rates!$C$2:$AP$60,MATCH($B192,Rates!$A$2:$A$60,0),10),Limits!$B$9*Assets!$S192),MIN(Limits!$B$9*Assets!$S192,MAX(0,$F192-SUM($I192:Q192)))),IF($E192=1,$F192-$I192,$H192)*INDEX(Rates!$C$2:$AP$60,MATCH($B192,Rates!$A$2:$A$60,0),10)))</f>
      </c>
      <c r="S192" s="2">
        <f>IF($B192="",0,IF($D192=1,IF(11&lt;=$C192,MIN(IF($E192=1,$F192-$I192,$H192)*INDEX(Rates!$C$2:$AP$60,MATCH($B192,Rates!$A$2:$A$60,0),11),Limits!$B$9*Assets!$S192),MIN(Limits!$B$9*Assets!$S192,MAX(0,$F192-SUM($I192:R192)))),IF($E192=1,$F192-$I192,$H192)*INDEX(Rates!$C$2:$AP$60,MATCH($B192,Rates!$A$2:$A$60,0),11)))</f>
      </c>
      <c r="T192" s="2">
        <f>IF($B192="",0,IF($D192=1,IF(12&lt;=$C192,MIN(IF($E192=1,$F192-$I192,$H192)*INDEX(Rates!$C$2:$AP$60,MATCH($B192,Rates!$A$2:$A$60,0),12),Limits!$B$9*Assets!$S192),MIN(Limits!$B$9*Assets!$S192,MAX(0,$F192-SUM($I192:S192)))),IF($E192=1,$F192-$I192,$H192)*INDEX(Rates!$C$2:$AP$60,MATCH($B192,Rates!$A$2:$A$60,0),12)))</f>
      </c>
      <c r="U192" s="2">
        <f>IF($B192="",0,IF($D192=1,IF(13&lt;=$C192,MIN(IF($E192=1,$F192-$I192,$H192)*INDEX(Rates!$C$2:$AP$60,MATCH($B192,Rates!$A$2:$A$60,0),13),Limits!$B$9*Assets!$S192),MIN(Limits!$B$9*Assets!$S192,MAX(0,$F192-SUM($I192:T192)))),IF($E192=1,$F192-$I192,$H192)*INDEX(Rates!$C$2:$AP$60,MATCH($B192,Rates!$A$2:$A$60,0),13)))</f>
      </c>
      <c r="V192" s="2">
        <f>IF($B192="",0,IF($D192=1,IF(14&lt;=$C192,MIN(IF($E192=1,$F192-$I192,$H192)*INDEX(Rates!$C$2:$AP$60,MATCH($B192,Rates!$A$2:$A$60,0),14),Limits!$B$9*Assets!$S192),MIN(Limits!$B$9*Assets!$S192,MAX(0,$F192-SUM($I192:U192)))),IF($E192=1,$F192-$I192,$H192)*INDEX(Rates!$C$2:$AP$60,MATCH($B192,Rates!$A$2:$A$60,0),14)))</f>
      </c>
      <c r="W192" s="2">
        <f>IF($B192="",0,IF($D192=1,IF(15&lt;=$C192,MIN(IF($E192=1,$F192-$I192,$H192)*INDEX(Rates!$C$2:$AP$60,MATCH($B192,Rates!$A$2:$A$60,0),15),Limits!$B$9*Assets!$S192),MIN(Limits!$B$9*Assets!$S192,MAX(0,$F192-SUM($I192:V192)))),IF($E192=1,$F192-$I192,$H192)*INDEX(Rates!$C$2:$AP$60,MATCH($B192,Rates!$A$2:$A$60,0),15)))</f>
      </c>
      <c r="X192" s="2">
        <f>IF($B192="",0,IF($D192=1,IF(16&lt;=$C192,MIN(IF($E192=1,$F192-$I192,$H192)*INDEX(Rates!$C$2:$AP$60,MATCH($B192,Rates!$A$2:$A$60,0),16),Limits!$B$9*Assets!$S192),MIN(Limits!$B$9*Assets!$S192,MAX(0,$F192-SUM($I192:W192)))),IF($E192=1,$F192-$I192,$H192)*INDEX(Rates!$C$2:$AP$60,MATCH($B192,Rates!$A$2:$A$60,0),16)))</f>
      </c>
      <c r="Y192" s="2">
        <f>IF($B192="",0,IF($D192=1,IF(17&lt;=$C192,MIN(IF($E192=1,$F192-$I192,$H192)*INDEX(Rates!$C$2:$AP$60,MATCH($B192,Rates!$A$2:$A$60,0),17),Limits!$B$9*Assets!$S192),MIN(Limits!$B$9*Assets!$S192,MAX(0,$F192-SUM($I192:X192)))),IF($E192=1,$F192-$I192,$H192)*INDEX(Rates!$C$2:$AP$60,MATCH($B192,Rates!$A$2:$A$60,0),17)))</f>
      </c>
      <c r="Z192" s="2">
        <f>IF($B192="",0,IF($D192=1,IF(18&lt;=$C192,MIN(IF($E192=1,$F192-$I192,$H192)*INDEX(Rates!$C$2:$AP$60,MATCH($B192,Rates!$A$2:$A$60,0),18),Limits!$B$9*Assets!$S192),MIN(Limits!$B$9*Assets!$S192,MAX(0,$F192-SUM($I192:Y192)))),IF($E192=1,$F192-$I192,$H192)*INDEX(Rates!$C$2:$AP$60,MATCH($B192,Rates!$A$2:$A$60,0),18)))</f>
      </c>
      <c r="AA192" s="2">
        <f>IF($B192="",0,IF($D192=1,IF(19&lt;=$C192,MIN(IF($E192=1,$F192-$I192,$H192)*INDEX(Rates!$C$2:$AP$60,MATCH($B192,Rates!$A$2:$A$60,0),19),Limits!$B$9*Assets!$S192),MIN(Limits!$B$9*Assets!$S192,MAX(0,$F192-SUM($I192:Z192)))),IF($E192=1,$F192-$I192,$H192)*INDEX(Rates!$C$2:$AP$60,MATCH($B192,Rates!$A$2:$A$60,0),19)))</f>
      </c>
      <c r="AB192" s="2">
        <f>IF($B192="",0,IF($D192=1,IF(20&lt;=$C192,MIN(IF($E192=1,$F192-$I192,$H192)*INDEX(Rates!$C$2:$AP$60,MATCH($B192,Rates!$A$2:$A$60,0),20),Limits!$B$9*Assets!$S192),MIN(Limits!$B$9*Assets!$S192,MAX(0,$F192-SUM($I192:AA192)))),IF($E192=1,$F192-$I192,$H192)*INDEX(Rates!$C$2:$AP$60,MATCH($B192,Rates!$A$2:$A$60,0),20)))</f>
      </c>
      <c r="AC192" s="2">
        <f>IF($B192="",0,IF($D192=1,IF(21&lt;=$C192,MIN(IF($E192=1,$F192-$I192,$H192)*INDEX(Rates!$C$2:$AP$60,MATCH($B192,Rates!$A$2:$A$60,0),21),Limits!$B$9*Assets!$S192),MIN(Limits!$B$9*Assets!$S192,MAX(0,$F192-SUM($I192:AB192)))),IF($E192=1,$F192-$I192,$H192)*INDEX(Rates!$C$2:$AP$60,MATCH($B192,Rates!$A$2:$A$60,0),21)))</f>
      </c>
      <c r="AD192" s="2">
        <f>IF($B192="",0,IF($D192=1,IF(22&lt;=$C192,MIN(IF($E192=1,$F192-$I192,$H192)*INDEX(Rates!$C$2:$AP$60,MATCH($B192,Rates!$A$2:$A$60,0),22),Limits!$B$9*Assets!$S192),MIN(Limits!$B$9*Assets!$S192,MAX(0,$F192-SUM($I192:AC192)))),IF($E192=1,$F192-$I192,$H192)*INDEX(Rates!$C$2:$AP$60,MATCH($B192,Rates!$A$2:$A$60,0),22)))</f>
      </c>
      <c r="AE192" s="2">
        <f>IF($B192="",0,IF($D192=1,IF(23&lt;=$C192,MIN(IF($E192=1,$F192-$I192,$H192)*INDEX(Rates!$C$2:$AP$60,MATCH($B192,Rates!$A$2:$A$60,0),23),Limits!$B$9*Assets!$S192),MIN(Limits!$B$9*Assets!$S192,MAX(0,$F192-SUM($I192:AD192)))),IF($E192=1,$F192-$I192,$H192)*INDEX(Rates!$C$2:$AP$60,MATCH($B192,Rates!$A$2:$A$60,0),23)))</f>
      </c>
      <c r="AF192" s="2">
        <f>IF($B192="",0,IF($D192=1,IF(24&lt;=$C192,MIN(IF($E192=1,$F192-$I192,$H192)*INDEX(Rates!$C$2:$AP$60,MATCH($B192,Rates!$A$2:$A$60,0),24),Limits!$B$9*Assets!$S192),MIN(Limits!$B$9*Assets!$S192,MAX(0,$F192-SUM($I192:AE192)))),IF($E192=1,$F192-$I192,$H192)*INDEX(Rates!$C$2:$AP$60,MATCH($B192,Rates!$A$2:$A$60,0),24)))</f>
      </c>
      <c r="AG192" s="2">
        <f>IF($B192="",0,IF($D192=1,IF(25&lt;=$C192,MIN(IF($E192=1,$F192-$I192,$H192)*INDEX(Rates!$C$2:$AP$60,MATCH($B192,Rates!$A$2:$A$60,0),25),Limits!$B$9*Assets!$S192),MIN(Limits!$B$9*Assets!$S192,MAX(0,$F192-SUM($I192:AF192)))),IF($E192=1,$F192-$I192,$H192)*INDEX(Rates!$C$2:$AP$60,MATCH($B192,Rates!$A$2:$A$60,0),25)))</f>
      </c>
      <c r="AH192" s="2">
        <f>IF($B192="",0,IF($D192=1,IF(26&lt;=$C192,MIN(IF($E192=1,$F192-$I192,$H192)*INDEX(Rates!$C$2:$AP$60,MATCH($B192,Rates!$A$2:$A$60,0),26),Limits!$B$9*Assets!$S192),MIN(Limits!$B$9*Assets!$S192,MAX(0,$F192-SUM($I192:AG192)))),IF($E192=1,$F192-$I192,$H192)*INDEX(Rates!$C$2:$AP$60,MATCH($B192,Rates!$A$2:$A$60,0),26)))</f>
      </c>
      <c r="AI192" s="2">
        <f>IF($B192="",0,IF($D192=1,IF(27&lt;=$C192,MIN(IF($E192=1,$F192-$I192,$H192)*INDEX(Rates!$C$2:$AP$60,MATCH($B192,Rates!$A$2:$A$60,0),27),Limits!$B$9*Assets!$S192),MIN(Limits!$B$9*Assets!$S192,MAX(0,$F192-SUM($I192:AH192)))),IF($E192=1,$F192-$I192,$H192)*INDEX(Rates!$C$2:$AP$60,MATCH($B192,Rates!$A$2:$A$60,0),27)))</f>
      </c>
      <c r="AJ192" s="2">
        <f>IF($B192="",0,IF($D192=1,IF(28&lt;=$C192,MIN(IF($E192=1,$F192-$I192,$H192)*INDEX(Rates!$C$2:$AP$60,MATCH($B192,Rates!$A$2:$A$60,0),28),Limits!$B$9*Assets!$S192),MIN(Limits!$B$9*Assets!$S192,MAX(0,$F192-SUM($I192:AI192)))),IF($E192=1,$F192-$I192,$H192)*INDEX(Rates!$C$2:$AP$60,MATCH($B192,Rates!$A$2:$A$60,0),28)))</f>
      </c>
      <c r="AK192" s="2">
        <f>IF($B192="",0,IF($D192=1,IF(29&lt;=$C192,MIN(IF($E192=1,$F192-$I192,$H192)*INDEX(Rates!$C$2:$AP$60,MATCH($B192,Rates!$A$2:$A$60,0),29),Limits!$B$9*Assets!$S192),MIN(Limits!$B$9*Assets!$S192,MAX(0,$F192-SUM($I192:AJ192)))),IF($E192=1,$F192-$I192,$H192)*INDEX(Rates!$C$2:$AP$60,MATCH($B192,Rates!$A$2:$A$60,0),29)))</f>
      </c>
      <c r="AL192" s="2">
        <f>IF($B192="",0,IF($D192=1,IF(30&lt;=$C192,MIN(IF($E192=1,$F192-$I192,$H192)*INDEX(Rates!$C$2:$AP$60,MATCH($B192,Rates!$A$2:$A$60,0),30),Limits!$B$9*Assets!$S192),MIN(Limits!$B$9*Assets!$S192,MAX(0,$F192-SUM($I192:AK192)))),IF($E192=1,$F192-$I192,$H192)*INDEX(Rates!$C$2:$AP$60,MATCH($B192,Rates!$A$2:$A$60,0),30)))</f>
      </c>
      <c r="AM192" s="2">
        <f>IF($B192="",0,IF($D192=1,IF(31&lt;=$C192,MIN(IF($E192=1,$F192-$I192,$H192)*INDEX(Rates!$C$2:$AP$60,MATCH($B192,Rates!$A$2:$A$60,0),31),Limits!$B$9*Assets!$S192),MIN(Limits!$B$9*Assets!$S192,MAX(0,$F192-SUM($I192:AL192)))),IF($E192=1,$F192-$I192,$H192)*INDEX(Rates!$C$2:$AP$60,MATCH($B192,Rates!$A$2:$A$60,0),31)))</f>
      </c>
      <c r="AN192" s="2">
        <f>IF($B192="",0,IF($D192=1,IF(32&lt;=$C192,MIN(IF($E192=1,$F192-$I192,$H192)*INDEX(Rates!$C$2:$AP$60,MATCH($B192,Rates!$A$2:$A$60,0),32),Limits!$B$9*Assets!$S192),MIN(Limits!$B$9*Assets!$S192,MAX(0,$F192-SUM($I192:AM192)))),IF($E192=1,$F192-$I192,$H192)*INDEX(Rates!$C$2:$AP$60,MATCH($B192,Rates!$A$2:$A$60,0),32)))</f>
      </c>
      <c r="AO192" s="2">
        <f>IF($B192="",0,IF($D192=1,IF(33&lt;=$C192,MIN(IF($E192=1,$F192-$I192,$H192)*INDEX(Rates!$C$2:$AP$60,MATCH($B192,Rates!$A$2:$A$60,0),33),Limits!$B$9*Assets!$S192),MIN(Limits!$B$9*Assets!$S192,MAX(0,$F192-SUM($I192:AN192)))),IF($E192=1,$F192-$I192,$H192)*INDEX(Rates!$C$2:$AP$60,MATCH($B192,Rates!$A$2:$A$60,0),33)))</f>
      </c>
      <c r="AP192" s="2">
        <f>IF($B192="",0,IF($D192=1,IF(34&lt;=$C192,MIN(IF($E192=1,$F192-$I192,$H192)*INDEX(Rates!$C$2:$AP$60,MATCH($B192,Rates!$A$2:$A$60,0),34),Limits!$B$9*Assets!$S192),MIN(Limits!$B$9*Assets!$S192,MAX(0,$F192-SUM($I192:AO192)))),IF($E192=1,$F192-$I192,$H192)*INDEX(Rates!$C$2:$AP$60,MATCH($B192,Rates!$A$2:$A$60,0),34)))</f>
      </c>
      <c r="AQ192" s="2">
        <f>IF($B192="",0,IF($D192=1,IF(35&lt;=$C192,MIN(IF($E192=1,$F192-$I192,$H192)*INDEX(Rates!$C$2:$AP$60,MATCH($B192,Rates!$A$2:$A$60,0),35),Limits!$B$9*Assets!$S192),MIN(Limits!$B$9*Assets!$S192,MAX(0,$F192-SUM($I192:AP192)))),IF($E192=1,$F192-$I192,$H192)*INDEX(Rates!$C$2:$AP$60,MATCH($B192,Rates!$A$2:$A$60,0),35)))</f>
      </c>
      <c r="AR192" s="2">
        <f>IF($B192="",0,IF($D192=1,IF(36&lt;=$C192,MIN(IF($E192=1,$F192-$I192,$H192)*INDEX(Rates!$C$2:$AP$60,MATCH($B192,Rates!$A$2:$A$60,0),36),Limits!$B$9*Assets!$S192),MIN(Limits!$B$9*Assets!$S192,MAX(0,$F192-SUM($I192:AQ192)))),IF($E192=1,$F192-$I192,$H192)*INDEX(Rates!$C$2:$AP$60,MATCH($B192,Rates!$A$2:$A$60,0),36)))</f>
      </c>
      <c r="AS192" s="2">
        <f>IF($B192="",0,IF($D192=1,IF(37&lt;=$C192,MIN(IF($E192=1,$F192-$I192,$H192)*INDEX(Rates!$C$2:$AP$60,MATCH($B192,Rates!$A$2:$A$60,0),37),Limits!$B$9*Assets!$S192),MIN(Limits!$B$9*Assets!$S192,MAX(0,$F192-SUM($I192:AR192)))),IF($E192=1,$F192-$I192,$H192)*INDEX(Rates!$C$2:$AP$60,MATCH($B192,Rates!$A$2:$A$60,0),37)))</f>
      </c>
      <c r="AT192" s="2">
        <f>IF($B192="",0,IF($D192=1,IF(38&lt;=$C192,MIN(IF($E192=1,$F192-$I192,$H192)*INDEX(Rates!$C$2:$AP$60,MATCH($B192,Rates!$A$2:$A$60,0),38),Limits!$B$9*Assets!$S192),MIN(Limits!$B$9*Assets!$S192,MAX(0,$F192-SUM($I192:AS192)))),IF($E192=1,$F192-$I192,$H192)*INDEX(Rates!$C$2:$AP$60,MATCH($B192,Rates!$A$2:$A$60,0),38)))</f>
      </c>
      <c r="AU192" s="2">
        <f>IF($B192="",0,IF($D192=1,IF(39&lt;=$C192,MIN(IF($E192=1,$F192-$I192,$H192)*INDEX(Rates!$C$2:$AP$60,MATCH($B192,Rates!$A$2:$A$60,0),39),Limits!$B$9*Assets!$S192),MIN(Limits!$B$9*Assets!$S192,MAX(0,$F192-SUM($I192:AT192)))),IF($E192=1,$F192-$I192,$H192)*INDEX(Rates!$C$2:$AP$60,MATCH($B192,Rates!$A$2:$A$60,0),39)))</f>
      </c>
      <c r="AV192" s="2">
        <f>IF($B192="",0,IF($D192=1,IF(40&lt;=$C192,MIN(IF($E192=1,$F192-$I192,$H192)*INDEX(Rates!$C$2:$AP$60,MATCH($B192,Rates!$A$2:$A$60,0),40),Limits!$B$9*Assets!$S192),MIN(Limits!$B$9*Assets!$S192,MAX(0,$F192-SUM($I192:AU192)))),IF($E192=1,$F192-$I192,$H192)*INDEX(Rates!$C$2:$AP$60,MATCH($B192,Rates!$A$2:$A$60,0),40)))</f>
      </c>
    </row>
    <row r="193" spans="1:48" x14ac:dyDescent="0.25">
      <c r="A193">
        <f>IF(Assets!A193="","",Assets!A193)</f>
      </c>
      <c r="B193">
        <f>Assets!AD193</f>
      </c>
      <c r="C193">
        <f>IF(B193="",0,INDEX(Rates!$B$2:$B$60,MATCH(B193,Rates!$A$2:$A$60,0)))</f>
      </c>
      <c r="D193">
        <f>Assets!X193</f>
      </c>
      <c r="E193">
        <f>IF(AND(D193=1,Assets!J193=1,Assets!K193=0),1,0)</f>
      </c>
      <c r="F193">
        <f>Assets!T193</f>
      </c>
      <c r="G193">
        <f>Assets!AF193+Assets!L193</f>
      </c>
      <c r="H193">
        <f>Assets!M193</f>
      </c>
      <c r="I193" s="2">
        <f>IF($B193="",0,IF($D193=1,IF(1&lt;=$C193,MIN($G193+$H193*INDEX(Rates!$C$2:$AP$60,MATCH($B193,Rates!$A$2:$A$60,0),1),Assets!$Z193),MIN($G193+$H193*INDEX(Rates!$C$2:$AP$60,MATCH($B193,Rates!$A$2:$A$60,0),1),Assets!$Z193)),$G193+$H193*INDEX(Rates!$C$2:$AP$60,MATCH($B193,Rates!$A$2:$A$60,0),1)))</f>
      </c>
      <c r="J193" s="2">
        <f>IF($B193="",0,IF($D193=1,IF(2&lt;=$C193,MIN(IF($E193=1,$F193-$I193,$H193)*INDEX(Rates!$C$2:$AP$60,MATCH($B193,Rates!$A$2:$A$60,0),2),Limits!$B$7*Assets!$S193),MIN(Limits!$B$9*Assets!$S193,MAX(0,$F193-SUM($I193:I193)))),IF($E193=1,$F193-$I193,$H193)*INDEX(Rates!$C$2:$AP$60,MATCH($B193,Rates!$A$2:$A$60,0),2)))</f>
      </c>
      <c r="K193" s="2">
        <f>IF($B193="",0,IF($D193=1,IF(3&lt;=$C193,MIN(IF($E193=1,$F193-$I193,$H193)*INDEX(Rates!$C$2:$AP$60,MATCH($B193,Rates!$A$2:$A$60,0),3),Limits!$B$8*Assets!$S193),MIN(Limits!$B$9*Assets!$S193,MAX(0,$F193-SUM($I193:J193)))),IF($E193=1,$F193-$I193,$H193)*INDEX(Rates!$C$2:$AP$60,MATCH($B193,Rates!$A$2:$A$60,0),3)))</f>
      </c>
      <c r="L193" s="2">
        <f>IF($B193="",0,IF($D193=1,IF(4&lt;=$C193,MIN(IF($E193=1,$F193-$I193,$H193)*INDEX(Rates!$C$2:$AP$60,MATCH($B193,Rates!$A$2:$A$60,0),4),Limits!$B$9*Assets!$S193),MIN(Limits!$B$9*Assets!$S193,MAX(0,$F193-SUM($I193:K193)))),IF($E193=1,$F193-$I193,$H193)*INDEX(Rates!$C$2:$AP$60,MATCH($B193,Rates!$A$2:$A$60,0),4)))</f>
      </c>
      <c r="M193" s="2">
        <f>IF($B193="",0,IF($D193=1,IF(5&lt;=$C193,MIN(IF($E193=1,$F193-$I193,$H193)*INDEX(Rates!$C$2:$AP$60,MATCH($B193,Rates!$A$2:$A$60,0),5),Limits!$B$9*Assets!$S193),MIN(Limits!$B$9*Assets!$S193,MAX(0,$F193-SUM($I193:L193)))),IF($E193=1,$F193-$I193,$H193)*INDEX(Rates!$C$2:$AP$60,MATCH($B193,Rates!$A$2:$A$60,0),5)))</f>
      </c>
      <c r="N193" s="2">
        <f>IF($B193="",0,IF($D193=1,IF(6&lt;=$C193,MIN(IF($E193=1,$F193-$I193,$H193)*INDEX(Rates!$C$2:$AP$60,MATCH($B193,Rates!$A$2:$A$60,0),6),Limits!$B$9*Assets!$S193),MIN(Limits!$B$9*Assets!$S193,MAX(0,$F193-SUM($I193:M193)))),IF($E193=1,$F193-$I193,$H193)*INDEX(Rates!$C$2:$AP$60,MATCH($B193,Rates!$A$2:$A$60,0),6)))</f>
      </c>
      <c r="O193" s="2">
        <f>IF($B193="",0,IF($D193=1,IF(7&lt;=$C193,MIN(IF($E193=1,$F193-$I193,$H193)*INDEX(Rates!$C$2:$AP$60,MATCH($B193,Rates!$A$2:$A$60,0),7),Limits!$B$9*Assets!$S193),MIN(Limits!$B$9*Assets!$S193,MAX(0,$F193-SUM($I193:N193)))),IF($E193=1,$F193-$I193,$H193)*INDEX(Rates!$C$2:$AP$60,MATCH($B193,Rates!$A$2:$A$60,0),7)))</f>
      </c>
      <c r="P193" s="2">
        <f>IF($B193="",0,IF($D193=1,IF(8&lt;=$C193,MIN(IF($E193=1,$F193-$I193,$H193)*INDEX(Rates!$C$2:$AP$60,MATCH($B193,Rates!$A$2:$A$60,0),8),Limits!$B$9*Assets!$S193),MIN(Limits!$B$9*Assets!$S193,MAX(0,$F193-SUM($I193:O193)))),IF($E193=1,$F193-$I193,$H193)*INDEX(Rates!$C$2:$AP$60,MATCH($B193,Rates!$A$2:$A$60,0),8)))</f>
      </c>
      <c r="Q193" s="2">
        <f>IF($B193="",0,IF($D193=1,IF(9&lt;=$C193,MIN(IF($E193=1,$F193-$I193,$H193)*INDEX(Rates!$C$2:$AP$60,MATCH($B193,Rates!$A$2:$A$60,0),9),Limits!$B$9*Assets!$S193),MIN(Limits!$B$9*Assets!$S193,MAX(0,$F193-SUM($I193:P193)))),IF($E193=1,$F193-$I193,$H193)*INDEX(Rates!$C$2:$AP$60,MATCH($B193,Rates!$A$2:$A$60,0),9)))</f>
      </c>
      <c r="R193" s="2">
        <f>IF($B193="",0,IF($D193=1,IF(10&lt;=$C193,MIN(IF($E193=1,$F193-$I193,$H193)*INDEX(Rates!$C$2:$AP$60,MATCH($B193,Rates!$A$2:$A$60,0),10),Limits!$B$9*Assets!$S193),MIN(Limits!$B$9*Assets!$S193,MAX(0,$F193-SUM($I193:Q193)))),IF($E193=1,$F193-$I193,$H193)*INDEX(Rates!$C$2:$AP$60,MATCH($B193,Rates!$A$2:$A$60,0),10)))</f>
      </c>
      <c r="S193" s="2">
        <f>IF($B193="",0,IF($D193=1,IF(11&lt;=$C193,MIN(IF($E193=1,$F193-$I193,$H193)*INDEX(Rates!$C$2:$AP$60,MATCH($B193,Rates!$A$2:$A$60,0),11),Limits!$B$9*Assets!$S193),MIN(Limits!$B$9*Assets!$S193,MAX(0,$F193-SUM($I193:R193)))),IF($E193=1,$F193-$I193,$H193)*INDEX(Rates!$C$2:$AP$60,MATCH($B193,Rates!$A$2:$A$60,0),11)))</f>
      </c>
      <c r="T193" s="2">
        <f>IF($B193="",0,IF($D193=1,IF(12&lt;=$C193,MIN(IF($E193=1,$F193-$I193,$H193)*INDEX(Rates!$C$2:$AP$60,MATCH($B193,Rates!$A$2:$A$60,0),12),Limits!$B$9*Assets!$S193),MIN(Limits!$B$9*Assets!$S193,MAX(0,$F193-SUM($I193:S193)))),IF($E193=1,$F193-$I193,$H193)*INDEX(Rates!$C$2:$AP$60,MATCH($B193,Rates!$A$2:$A$60,0),12)))</f>
      </c>
      <c r="U193" s="2">
        <f>IF($B193="",0,IF($D193=1,IF(13&lt;=$C193,MIN(IF($E193=1,$F193-$I193,$H193)*INDEX(Rates!$C$2:$AP$60,MATCH($B193,Rates!$A$2:$A$60,0),13),Limits!$B$9*Assets!$S193),MIN(Limits!$B$9*Assets!$S193,MAX(0,$F193-SUM($I193:T193)))),IF($E193=1,$F193-$I193,$H193)*INDEX(Rates!$C$2:$AP$60,MATCH($B193,Rates!$A$2:$A$60,0),13)))</f>
      </c>
      <c r="V193" s="2">
        <f>IF($B193="",0,IF($D193=1,IF(14&lt;=$C193,MIN(IF($E193=1,$F193-$I193,$H193)*INDEX(Rates!$C$2:$AP$60,MATCH($B193,Rates!$A$2:$A$60,0),14),Limits!$B$9*Assets!$S193),MIN(Limits!$B$9*Assets!$S193,MAX(0,$F193-SUM($I193:U193)))),IF($E193=1,$F193-$I193,$H193)*INDEX(Rates!$C$2:$AP$60,MATCH($B193,Rates!$A$2:$A$60,0),14)))</f>
      </c>
      <c r="W193" s="2">
        <f>IF($B193="",0,IF($D193=1,IF(15&lt;=$C193,MIN(IF($E193=1,$F193-$I193,$H193)*INDEX(Rates!$C$2:$AP$60,MATCH($B193,Rates!$A$2:$A$60,0),15),Limits!$B$9*Assets!$S193),MIN(Limits!$B$9*Assets!$S193,MAX(0,$F193-SUM($I193:V193)))),IF($E193=1,$F193-$I193,$H193)*INDEX(Rates!$C$2:$AP$60,MATCH($B193,Rates!$A$2:$A$60,0),15)))</f>
      </c>
      <c r="X193" s="2">
        <f>IF($B193="",0,IF($D193=1,IF(16&lt;=$C193,MIN(IF($E193=1,$F193-$I193,$H193)*INDEX(Rates!$C$2:$AP$60,MATCH($B193,Rates!$A$2:$A$60,0),16),Limits!$B$9*Assets!$S193),MIN(Limits!$B$9*Assets!$S193,MAX(0,$F193-SUM($I193:W193)))),IF($E193=1,$F193-$I193,$H193)*INDEX(Rates!$C$2:$AP$60,MATCH($B193,Rates!$A$2:$A$60,0),16)))</f>
      </c>
      <c r="Y193" s="2">
        <f>IF($B193="",0,IF($D193=1,IF(17&lt;=$C193,MIN(IF($E193=1,$F193-$I193,$H193)*INDEX(Rates!$C$2:$AP$60,MATCH($B193,Rates!$A$2:$A$60,0),17),Limits!$B$9*Assets!$S193),MIN(Limits!$B$9*Assets!$S193,MAX(0,$F193-SUM($I193:X193)))),IF($E193=1,$F193-$I193,$H193)*INDEX(Rates!$C$2:$AP$60,MATCH($B193,Rates!$A$2:$A$60,0),17)))</f>
      </c>
      <c r="Z193" s="2">
        <f>IF($B193="",0,IF($D193=1,IF(18&lt;=$C193,MIN(IF($E193=1,$F193-$I193,$H193)*INDEX(Rates!$C$2:$AP$60,MATCH($B193,Rates!$A$2:$A$60,0),18),Limits!$B$9*Assets!$S193),MIN(Limits!$B$9*Assets!$S193,MAX(0,$F193-SUM($I193:Y193)))),IF($E193=1,$F193-$I193,$H193)*INDEX(Rates!$C$2:$AP$60,MATCH($B193,Rates!$A$2:$A$60,0),18)))</f>
      </c>
      <c r="AA193" s="2">
        <f>IF($B193="",0,IF($D193=1,IF(19&lt;=$C193,MIN(IF($E193=1,$F193-$I193,$H193)*INDEX(Rates!$C$2:$AP$60,MATCH($B193,Rates!$A$2:$A$60,0),19),Limits!$B$9*Assets!$S193),MIN(Limits!$B$9*Assets!$S193,MAX(0,$F193-SUM($I193:Z193)))),IF($E193=1,$F193-$I193,$H193)*INDEX(Rates!$C$2:$AP$60,MATCH($B193,Rates!$A$2:$A$60,0),19)))</f>
      </c>
      <c r="AB193" s="2">
        <f>IF($B193="",0,IF($D193=1,IF(20&lt;=$C193,MIN(IF($E193=1,$F193-$I193,$H193)*INDEX(Rates!$C$2:$AP$60,MATCH($B193,Rates!$A$2:$A$60,0),20),Limits!$B$9*Assets!$S193),MIN(Limits!$B$9*Assets!$S193,MAX(0,$F193-SUM($I193:AA193)))),IF($E193=1,$F193-$I193,$H193)*INDEX(Rates!$C$2:$AP$60,MATCH($B193,Rates!$A$2:$A$60,0),20)))</f>
      </c>
      <c r="AC193" s="2">
        <f>IF($B193="",0,IF($D193=1,IF(21&lt;=$C193,MIN(IF($E193=1,$F193-$I193,$H193)*INDEX(Rates!$C$2:$AP$60,MATCH($B193,Rates!$A$2:$A$60,0),21),Limits!$B$9*Assets!$S193),MIN(Limits!$B$9*Assets!$S193,MAX(0,$F193-SUM($I193:AB193)))),IF($E193=1,$F193-$I193,$H193)*INDEX(Rates!$C$2:$AP$60,MATCH($B193,Rates!$A$2:$A$60,0),21)))</f>
      </c>
      <c r="AD193" s="2">
        <f>IF($B193="",0,IF($D193=1,IF(22&lt;=$C193,MIN(IF($E193=1,$F193-$I193,$H193)*INDEX(Rates!$C$2:$AP$60,MATCH($B193,Rates!$A$2:$A$60,0),22),Limits!$B$9*Assets!$S193),MIN(Limits!$B$9*Assets!$S193,MAX(0,$F193-SUM($I193:AC193)))),IF($E193=1,$F193-$I193,$H193)*INDEX(Rates!$C$2:$AP$60,MATCH($B193,Rates!$A$2:$A$60,0),22)))</f>
      </c>
      <c r="AE193" s="2">
        <f>IF($B193="",0,IF($D193=1,IF(23&lt;=$C193,MIN(IF($E193=1,$F193-$I193,$H193)*INDEX(Rates!$C$2:$AP$60,MATCH($B193,Rates!$A$2:$A$60,0),23),Limits!$B$9*Assets!$S193),MIN(Limits!$B$9*Assets!$S193,MAX(0,$F193-SUM($I193:AD193)))),IF($E193=1,$F193-$I193,$H193)*INDEX(Rates!$C$2:$AP$60,MATCH($B193,Rates!$A$2:$A$60,0),23)))</f>
      </c>
      <c r="AF193" s="2">
        <f>IF($B193="",0,IF($D193=1,IF(24&lt;=$C193,MIN(IF($E193=1,$F193-$I193,$H193)*INDEX(Rates!$C$2:$AP$60,MATCH($B193,Rates!$A$2:$A$60,0),24),Limits!$B$9*Assets!$S193),MIN(Limits!$B$9*Assets!$S193,MAX(0,$F193-SUM($I193:AE193)))),IF($E193=1,$F193-$I193,$H193)*INDEX(Rates!$C$2:$AP$60,MATCH($B193,Rates!$A$2:$A$60,0),24)))</f>
      </c>
      <c r="AG193" s="2">
        <f>IF($B193="",0,IF($D193=1,IF(25&lt;=$C193,MIN(IF($E193=1,$F193-$I193,$H193)*INDEX(Rates!$C$2:$AP$60,MATCH($B193,Rates!$A$2:$A$60,0),25),Limits!$B$9*Assets!$S193),MIN(Limits!$B$9*Assets!$S193,MAX(0,$F193-SUM($I193:AF193)))),IF($E193=1,$F193-$I193,$H193)*INDEX(Rates!$C$2:$AP$60,MATCH($B193,Rates!$A$2:$A$60,0),25)))</f>
      </c>
      <c r="AH193" s="2">
        <f>IF($B193="",0,IF($D193=1,IF(26&lt;=$C193,MIN(IF($E193=1,$F193-$I193,$H193)*INDEX(Rates!$C$2:$AP$60,MATCH($B193,Rates!$A$2:$A$60,0),26),Limits!$B$9*Assets!$S193),MIN(Limits!$B$9*Assets!$S193,MAX(0,$F193-SUM($I193:AG193)))),IF($E193=1,$F193-$I193,$H193)*INDEX(Rates!$C$2:$AP$60,MATCH($B193,Rates!$A$2:$A$60,0),26)))</f>
      </c>
      <c r="AI193" s="2">
        <f>IF($B193="",0,IF($D193=1,IF(27&lt;=$C193,MIN(IF($E193=1,$F193-$I193,$H193)*INDEX(Rates!$C$2:$AP$60,MATCH($B193,Rates!$A$2:$A$60,0),27),Limits!$B$9*Assets!$S193),MIN(Limits!$B$9*Assets!$S193,MAX(0,$F193-SUM($I193:AH193)))),IF($E193=1,$F193-$I193,$H193)*INDEX(Rates!$C$2:$AP$60,MATCH($B193,Rates!$A$2:$A$60,0),27)))</f>
      </c>
      <c r="AJ193" s="2">
        <f>IF($B193="",0,IF($D193=1,IF(28&lt;=$C193,MIN(IF($E193=1,$F193-$I193,$H193)*INDEX(Rates!$C$2:$AP$60,MATCH($B193,Rates!$A$2:$A$60,0),28),Limits!$B$9*Assets!$S193),MIN(Limits!$B$9*Assets!$S193,MAX(0,$F193-SUM($I193:AI193)))),IF($E193=1,$F193-$I193,$H193)*INDEX(Rates!$C$2:$AP$60,MATCH($B193,Rates!$A$2:$A$60,0),28)))</f>
      </c>
      <c r="AK193" s="2">
        <f>IF($B193="",0,IF($D193=1,IF(29&lt;=$C193,MIN(IF($E193=1,$F193-$I193,$H193)*INDEX(Rates!$C$2:$AP$60,MATCH($B193,Rates!$A$2:$A$60,0),29),Limits!$B$9*Assets!$S193),MIN(Limits!$B$9*Assets!$S193,MAX(0,$F193-SUM($I193:AJ193)))),IF($E193=1,$F193-$I193,$H193)*INDEX(Rates!$C$2:$AP$60,MATCH($B193,Rates!$A$2:$A$60,0),29)))</f>
      </c>
      <c r="AL193" s="2">
        <f>IF($B193="",0,IF($D193=1,IF(30&lt;=$C193,MIN(IF($E193=1,$F193-$I193,$H193)*INDEX(Rates!$C$2:$AP$60,MATCH($B193,Rates!$A$2:$A$60,0),30),Limits!$B$9*Assets!$S193),MIN(Limits!$B$9*Assets!$S193,MAX(0,$F193-SUM($I193:AK193)))),IF($E193=1,$F193-$I193,$H193)*INDEX(Rates!$C$2:$AP$60,MATCH($B193,Rates!$A$2:$A$60,0),30)))</f>
      </c>
      <c r="AM193" s="2">
        <f>IF($B193="",0,IF($D193=1,IF(31&lt;=$C193,MIN(IF($E193=1,$F193-$I193,$H193)*INDEX(Rates!$C$2:$AP$60,MATCH($B193,Rates!$A$2:$A$60,0),31),Limits!$B$9*Assets!$S193),MIN(Limits!$B$9*Assets!$S193,MAX(0,$F193-SUM($I193:AL193)))),IF($E193=1,$F193-$I193,$H193)*INDEX(Rates!$C$2:$AP$60,MATCH($B193,Rates!$A$2:$A$60,0),31)))</f>
      </c>
      <c r="AN193" s="2">
        <f>IF($B193="",0,IF($D193=1,IF(32&lt;=$C193,MIN(IF($E193=1,$F193-$I193,$H193)*INDEX(Rates!$C$2:$AP$60,MATCH($B193,Rates!$A$2:$A$60,0),32),Limits!$B$9*Assets!$S193),MIN(Limits!$B$9*Assets!$S193,MAX(0,$F193-SUM($I193:AM193)))),IF($E193=1,$F193-$I193,$H193)*INDEX(Rates!$C$2:$AP$60,MATCH($B193,Rates!$A$2:$A$60,0),32)))</f>
      </c>
      <c r="AO193" s="2">
        <f>IF($B193="",0,IF($D193=1,IF(33&lt;=$C193,MIN(IF($E193=1,$F193-$I193,$H193)*INDEX(Rates!$C$2:$AP$60,MATCH($B193,Rates!$A$2:$A$60,0),33),Limits!$B$9*Assets!$S193),MIN(Limits!$B$9*Assets!$S193,MAX(0,$F193-SUM($I193:AN193)))),IF($E193=1,$F193-$I193,$H193)*INDEX(Rates!$C$2:$AP$60,MATCH($B193,Rates!$A$2:$A$60,0),33)))</f>
      </c>
      <c r="AP193" s="2">
        <f>IF($B193="",0,IF($D193=1,IF(34&lt;=$C193,MIN(IF($E193=1,$F193-$I193,$H193)*INDEX(Rates!$C$2:$AP$60,MATCH($B193,Rates!$A$2:$A$60,0),34),Limits!$B$9*Assets!$S193),MIN(Limits!$B$9*Assets!$S193,MAX(0,$F193-SUM($I193:AO193)))),IF($E193=1,$F193-$I193,$H193)*INDEX(Rates!$C$2:$AP$60,MATCH($B193,Rates!$A$2:$A$60,0),34)))</f>
      </c>
      <c r="AQ193" s="2">
        <f>IF($B193="",0,IF($D193=1,IF(35&lt;=$C193,MIN(IF($E193=1,$F193-$I193,$H193)*INDEX(Rates!$C$2:$AP$60,MATCH($B193,Rates!$A$2:$A$60,0),35),Limits!$B$9*Assets!$S193),MIN(Limits!$B$9*Assets!$S193,MAX(0,$F193-SUM($I193:AP193)))),IF($E193=1,$F193-$I193,$H193)*INDEX(Rates!$C$2:$AP$60,MATCH($B193,Rates!$A$2:$A$60,0),35)))</f>
      </c>
      <c r="AR193" s="2">
        <f>IF($B193="",0,IF($D193=1,IF(36&lt;=$C193,MIN(IF($E193=1,$F193-$I193,$H193)*INDEX(Rates!$C$2:$AP$60,MATCH($B193,Rates!$A$2:$A$60,0),36),Limits!$B$9*Assets!$S193),MIN(Limits!$B$9*Assets!$S193,MAX(0,$F193-SUM($I193:AQ193)))),IF($E193=1,$F193-$I193,$H193)*INDEX(Rates!$C$2:$AP$60,MATCH($B193,Rates!$A$2:$A$60,0),36)))</f>
      </c>
      <c r="AS193" s="2">
        <f>IF($B193="",0,IF($D193=1,IF(37&lt;=$C193,MIN(IF($E193=1,$F193-$I193,$H193)*INDEX(Rates!$C$2:$AP$60,MATCH($B193,Rates!$A$2:$A$60,0),37),Limits!$B$9*Assets!$S193),MIN(Limits!$B$9*Assets!$S193,MAX(0,$F193-SUM($I193:AR193)))),IF($E193=1,$F193-$I193,$H193)*INDEX(Rates!$C$2:$AP$60,MATCH($B193,Rates!$A$2:$A$60,0),37)))</f>
      </c>
      <c r="AT193" s="2">
        <f>IF($B193="",0,IF($D193=1,IF(38&lt;=$C193,MIN(IF($E193=1,$F193-$I193,$H193)*INDEX(Rates!$C$2:$AP$60,MATCH($B193,Rates!$A$2:$A$60,0),38),Limits!$B$9*Assets!$S193),MIN(Limits!$B$9*Assets!$S193,MAX(0,$F193-SUM($I193:AS193)))),IF($E193=1,$F193-$I193,$H193)*INDEX(Rates!$C$2:$AP$60,MATCH($B193,Rates!$A$2:$A$60,0),38)))</f>
      </c>
      <c r="AU193" s="2">
        <f>IF($B193="",0,IF($D193=1,IF(39&lt;=$C193,MIN(IF($E193=1,$F193-$I193,$H193)*INDEX(Rates!$C$2:$AP$60,MATCH($B193,Rates!$A$2:$A$60,0),39),Limits!$B$9*Assets!$S193),MIN(Limits!$B$9*Assets!$S193,MAX(0,$F193-SUM($I193:AT193)))),IF($E193=1,$F193-$I193,$H193)*INDEX(Rates!$C$2:$AP$60,MATCH($B193,Rates!$A$2:$A$60,0),39)))</f>
      </c>
      <c r="AV193" s="2">
        <f>IF($B193="",0,IF($D193=1,IF(40&lt;=$C193,MIN(IF($E193=1,$F193-$I193,$H193)*INDEX(Rates!$C$2:$AP$60,MATCH($B193,Rates!$A$2:$A$60,0),40),Limits!$B$9*Assets!$S193),MIN(Limits!$B$9*Assets!$S193,MAX(0,$F193-SUM($I193:AU193)))),IF($E193=1,$F193-$I193,$H193)*INDEX(Rates!$C$2:$AP$60,MATCH($B193,Rates!$A$2:$A$60,0),40)))</f>
      </c>
    </row>
    <row r="194" spans="1:48" x14ac:dyDescent="0.25">
      <c r="A194">
        <f>IF(Assets!A194="","",Assets!A194)</f>
      </c>
      <c r="B194">
        <f>Assets!AD194</f>
      </c>
      <c r="C194">
        <f>IF(B194="",0,INDEX(Rates!$B$2:$B$60,MATCH(B194,Rates!$A$2:$A$60,0)))</f>
      </c>
      <c r="D194">
        <f>Assets!X194</f>
      </c>
      <c r="E194">
        <f>IF(AND(D194=1,Assets!J194=1,Assets!K194=0),1,0)</f>
      </c>
      <c r="F194">
        <f>Assets!T194</f>
      </c>
      <c r="G194">
        <f>Assets!AF194+Assets!L194</f>
      </c>
      <c r="H194">
        <f>Assets!M194</f>
      </c>
      <c r="I194" s="2">
        <f>IF($B194="",0,IF($D194=1,IF(1&lt;=$C194,MIN($G194+$H194*INDEX(Rates!$C$2:$AP$60,MATCH($B194,Rates!$A$2:$A$60,0),1),Assets!$Z194),MIN($G194+$H194*INDEX(Rates!$C$2:$AP$60,MATCH($B194,Rates!$A$2:$A$60,0),1),Assets!$Z194)),$G194+$H194*INDEX(Rates!$C$2:$AP$60,MATCH($B194,Rates!$A$2:$A$60,0),1)))</f>
      </c>
      <c r="J194" s="2">
        <f>IF($B194="",0,IF($D194=1,IF(2&lt;=$C194,MIN(IF($E194=1,$F194-$I194,$H194)*INDEX(Rates!$C$2:$AP$60,MATCH($B194,Rates!$A$2:$A$60,0),2),Limits!$B$7*Assets!$S194),MIN(Limits!$B$9*Assets!$S194,MAX(0,$F194-SUM($I194:I194)))),IF($E194=1,$F194-$I194,$H194)*INDEX(Rates!$C$2:$AP$60,MATCH($B194,Rates!$A$2:$A$60,0),2)))</f>
      </c>
      <c r="K194" s="2">
        <f>IF($B194="",0,IF($D194=1,IF(3&lt;=$C194,MIN(IF($E194=1,$F194-$I194,$H194)*INDEX(Rates!$C$2:$AP$60,MATCH($B194,Rates!$A$2:$A$60,0),3),Limits!$B$8*Assets!$S194),MIN(Limits!$B$9*Assets!$S194,MAX(0,$F194-SUM($I194:J194)))),IF($E194=1,$F194-$I194,$H194)*INDEX(Rates!$C$2:$AP$60,MATCH($B194,Rates!$A$2:$A$60,0),3)))</f>
      </c>
      <c r="L194" s="2">
        <f>IF($B194="",0,IF($D194=1,IF(4&lt;=$C194,MIN(IF($E194=1,$F194-$I194,$H194)*INDEX(Rates!$C$2:$AP$60,MATCH($B194,Rates!$A$2:$A$60,0),4),Limits!$B$9*Assets!$S194),MIN(Limits!$B$9*Assets!$S194,MAX(0,$F194-SUM($I194:K194)))),IF($E194=1,$F194-$I194,$H194)*INDEX(Rates!$C$2:$AP$60,MATCH($B194,Rates!$A$2:$A$60,0),4)))</f>
      </c>
      <c r="M194" s="2">
        <f>IF($B194="",0,IF($D194=1,IF(5&lt;=$C194,MIN(IF($E194=1,$F194-$I194,$H194)*INDEX(Rates!$C$2:$AP$60,MATCH($B194,Rates!$A$2:$A$60,0),5),Limits!$B$9*Assets!$S194),MIN(Limits!$B$9*Assets!$S194,MAX(0,$F194-SUM($I194:L194)))),IF($E194=1,$F194-$I194,$H194)*INDEX(Rates!$C$2:$AP$60,MATCH($B194,Rates!$A$2:$A$60,0),5)))</f>
      </c>
      <c r="N194" s="2">
        <f>IF($B194="",0,IF($D194=1,IF(6&lt;=$C194,MIN(IF($E194=1,$F194-$I194,$H194)*INDEX(Rates!$C$2:$AP$60,MATCH($B194,Rates!$A$2:$A$60,0),6),Limits!$B$9*Assets!$S194),MIN(Limits!$B$9*Assets!$S194,MAX(0,$F194-SUM($I194:M194)))),IF($E194=1,$F194-$I194,$H194)*INDEX(Rates!$C$2:$AP$60,MATCH($B194,Rates!$A$2:$A$60,0),6)))</f>
      </c>
      <c r="O194" s="2">
        <f>IF($B194="",0,IF($D194=1,IF(7&lt;=$C194,MIN(IF($E194=1,$F194-$I194,$H194)*INDEX(Rates!$C$2:$AP$60,MATCH($B194,Rates!$A$2:$A$60,0),7),Limits!$B$9*Assets!$S194),MIN(Limits!$B$9*Assets!$S194,MAX(0,$F194-SUM($I194:N194)))),IF($E194=1,$F194-$I194,$H194)*INDEX(Rates!$C$2:$AP$60,MATCH($B194,Rates!$A$2:$A$60,0),7)))</f>
      </c>
      <c r="P194" s="2">
        <f>IF($B194="",0,IF($D194=1,IF(8&lt;=$C194,MIN(IF($E194=1,$F194-$I194,$H194)*INDEX(Rates!$C$2:$AP$60,MATCH($B194,Rates!$A$2:$A$60,0),8),Limits!$B$9*Assets!$S194),MIN(Limits!$B$9*Assets!$S194,MAX(0,$F194-SUM($I194:O194)))),IF($E194=1,$F194-$I194,$H194)*INDEX(Rates!$C$2:$AP$60,MATCH($B194,Rates!$A$2:$A$60,0),8)))</f>
      </c>
      <c r="Q194" s="2">
        <f>IF($B194="",0,IF($D194=1,IF(9&lt;=$C194,MIN(IF($E194=1,$F194-$I194,$H194)*INDEX(Rates!$C$2:$AP$60,MATCH($B194,Rates!$A$2:$A$60,0),9),Limits!$B$9*Assets!$S194),MIN(Limits!$B$9*Assets!$S194,MAX(0,$F194-SUM($I194:P194)))),IF($E194=1,$F194-$I194,$H194)*INDEX(Rates!$C$2:$AP$60,MATCH($B194,Rates!$A$2:$A$60,0),9)))</f>
      </c>
      <c r="R194" s="2">
        <f>IF($B194="",0,IF($D194=1,IF(10&lt;=$C194,MIN(IF($E194=1,$F194-$I194,$H194)*INDEX(Rates!$C$2:$AP$60,MATCH($B194,Rates!$A$2:$A$60,0),10),Limits!$B$9*Assets!$S194),MIN(Limits!$B$9*Assets!$S194,MAX(0,$F194-SUM($I194:Q194)))),IF($E194=1,$F194-$I194,$H194)*INDEX(Rates!$C$2:$AP$60,MATCH($B194,Rates!$A$2:$A$60,0),10)))</f>
      </c>
      <c r="S194" s="2">
        <f>IF($B194="",0,IF($D194=1,IF(11&lt;=$C194,MIN(IF($E194=1,$F194-$I194,$H194)*INDEX(Rates!$C$2:$AP$60,MATCH($B194,Rates!$A$2:$A$60,0),11),Limits!$B$9*Assets!$S194),MIN(Limits!$B$9*Assets!$S194,MAX(0,$F194-SUM($I194:R194)))),IF($E194=1,$F194-$I194,$H194)*INDEX(Rates!$C$2:$AP$60,MATCH($B194,Rates!$A$2:$A$60,0),11)))</f>
      </c>
      <c r="T194" s="2">
        <f>IF($B194="",0,IF($D194=1,IF(12&lt;=$C194,MIN(IF($E194=1,$F194-$I194,$H194)*INDEX(Rates!$C$2:$AP$60,MATCH($B194,Rates!$A$2:$A$60,0),12),Limits!$B$9*Assets!$S194),MIN(Limits!$B$9*Assets!$S194,MAX(0,$F194-SUM($I194:S194)))),IF($E194=1,$F194-$I194,$H194)*INDEX(Rates!$C$2:$AP$60,MATCH($B194,Rates!$A$2:$A$60,0),12)))</f>
      </c>
      <c r="U194" s="2">
        <f>IF($B194="",0,IF($D194=1,IF(13&lt;=$C194,MIN(IF($E194=1,$F194-$I194,$H194)*INDEX(Rates!$C$2:$AP$60,MATCH($B194,Rates!$A$2:$A$60,0),13),Limits!$B$9*Assets!$S194),MIN(Limits!$B$9*Assets!$S194,MAX(0,$F194-SUM($I194:T194)))),IF($E194=1,$F194-$I194,$H194)*INDEX(Rates!$C$2:$AP$60,MATCH($B194,Rates!$A$2:$A$60,0),13)))</f>
      </c>
      <c r="V194" s="2">
        <f>IF($B194="",0,IF($D194=1,IF(14&lt;=$C194,MIN(IF($E194=1,$F194-$I194,$H194)*INDEX(Rates!$C$2:$AP$60,MATCH($B194,Rates!$A$2:$A$60,0),14),Limits!$B$9*Assets!$S194),MIN(Limits!$B$9*Assets!$S194,MAX(0,$F194-SUM($I194:U194)))),IF($E194=1,$F194-$I194,$H194)*INDEX(Rates!$C$2:$AP$60,MATCH($B194,Rates!$A$2:$A$60,0),14)))</f>
      </c>
      <c r="W194" s="2">
        <f>IF($B194="",0,IF($D194=1,IF(15&lt;=$C194,MIN(IF($E194=1,$F194-$I194,$H194)*INDEX(Rates!$C$2:$AP$60,MATCH($B194,Rates!$A$2:$A$60,0),15),Limits!$B$9*Assets!$S194),MIN(Limits!$B$9*Assets!$S194,MAX(0,$F194-SUM($I194:V194)))),IF($E194=1,$F194-$I194,$H194)*INDEX(Rates!$C$2:$AP$60,MATCH($B194,Rates!$A$2:$A$60,0),15)))</f>
      </c>
      <c r="X194" s="2">
        <f>IF($B194="",0,IF($D194=1,IF(16&lt;=$C194,MIN(IF($E194=1,$F194-$I194,$H194)*INDEX(Rates!$C$2:$AP$60,MATCH($B194,Rates!$A$2:$A$60,0),16),Limits!$B$9*Assets!$S194),MIN(Limits!$B$9*Assets!$S194,MAX(0,$F194-SUM($I194:W194)))),IF($E194=1,$F194-$I194,$H194)*INDEX(Rates!$C$2:$AP$60,MATCH($B194,Rates!$A$2:$A$60,0),16)))</f>
      </c>
      <c r="Y194" s="2">
        <f>IF($B194="",0,IF($D194=1,IF(17&lt;=$C194,MIN(IF($E194=1,$F194-$I194,$H194)*INDEX(Rates!$C$2:$AP$60,MATCH($B194,Rates!$A$2:$A$60,0),17),Limits!$B$9*Assets!$S194),MIN(Limits!$B$9*Assets!$S194,MAX(0,$F194-SUM($I194:X194)))),IF($E194=1,$F194-$I194,$H194)*INDEX(Rates!$C$2:$AP$60,MATCH($B194,Rates!$A$2:$A$60,0),17)))</f>
      </c>
      <c r="Z194" s="2">
        <f>IF($B194="",0,IF($D194=1,IF(18&lt;=$C194,MIN(IF($E194=1,$F194-$I194,$H194)*INDEX(Rates!$C$2:$AP$60,MATCH($B194,Rates!$A$2:$A$60,0),18),Limits!$B$9*Assets!$S194),MIN(Limits!$B$9*Assets!$S194,MAX(0,$F194-SUM($I194:Y194)))),IF($E194=1,$F194-$I194,$H194)*INDEX(Rates!$C$2:$AP$60,MATCH($B194,Rates!$A$2:$A$60,0),18)))</f>
      </c>
      <c r="AA194" s="2">
        <f>IF($B194="",0,IF($D194=1,IF(19&lt;=$C194,MIN(IF($E194=1,$F194-$I194,$H194)*INDEX(Rates!$C$2:$AP$60,MATCH($B194,Rates!$A$2:$A$60,0),19),Limits!$B$9*Assets!$S194),MIN(Limits!$B$9*Assets!$S194,MAX(0,$F194-SUM($I194:Z194)))),IF($E194=1,$F194-$I194,$H194)*INDEX(Rates!$C$2:$AP$60,MATCH($B194,Rates!$A$2:$A$60,0),19)))</f>
      </c>
      <c r="AB194" s="2">
        <f>IF($B194="",0,IF($D194=1,IF(20&lt;=$C194,MIN(IF($E194=1,$F194-$I194,$H194)*INDEX(Rates!$C$2:$AP$60,MATCH($B194,Rates!$A$2:$A$60,0),20),Limits!$B$9*Assets!$S194),MIN(Limits!$B$9*Assets!$S194,MAX(0,$F194-SUM($I194:AA194)))),IF($E194=1,$F194-$I194,$H194)*INDEX(Rates!$C$2:$AP$60,MATCH($B194,Rates!$A$2:$A$60,0),20)))</f>
      </c>
      <c r="AC194" s="2">
        <f>IF($B194="",0,IF($D194=1,IF(21&lt;=$C194,MIN(IF($E194=1,$F194-$I194,$H194)*INDEX(Rates!$C$2:$AP$60,MATCH($B194,Rates!$A$2:$A$60,0),21),Limits!$B$9*Assets!$S194),MIN(Limits!$B$9*Assets!$S194,MAX(0,$F194-SUM($I194:AB194)))),IF($E194=1,$F194-$I194,$H194)*INDEX(Rates!$C$2:$AP$60,MATCH($B194,Rates!$A$2:$A$60,0),21)))</f>
      </c>
      <c r="AD194" s="2">
        <f>IF($B194="",0,IF($D194=1,IF(22&lt;=$C194,MIN(IF($E194=1,$F194-$I194,$H194)*INDEX(Rates!$C$2:$AP$60,MATCH($B194,Rates!$A$2:$A$60,0),22),Limits!$B$9*Assets!$S194),MIN(Limits!$B$9*Assets!$S194,MAX(0,$F194-SUM($I194:AC194)))),IF($E194=1,$F194-$I194,$H194)*INDEX(Rates!$C$2:$AP$60,MATCH($B194,Rates!$A$2:$A$60,0),22)))</f>
      </c>
      <c r="AE194" s="2">
        <f>IF($B194="",0,IF($D194=1,IF(23&lt;=$C194,MIN(IF($E194=1,$F194-$I194,$H194)*INDEX(Rates!$C$2:$AP$60,MATCH($B194,Rates!$A$2:$A$60,0),23),Limits!$B$9*Assets!$S194),MIN(Limits!$B$9*Assets!$S194,MAX(0,$F194-SUM($I194:AD194)))),IF($E194=1,$F194-$I194,$H194)*INDEX(Rates!$C$2:$AP$60,MATCH($B194,Rates!$A$2:$A$60,0),23)))</f>
      </c>
      <c r="AF194" s="2">
        <f>IF($B194="",0,IF($D194=1,IF(24&lt;=$C194,MIN(IF($E194=1,$F194-$I194,$H194)*INDEX(Rates!$C$2:$AP$60,MATCH($B194,Rates!$A$2:$A$60,0),24),Limits!$B$9*Assets!$S194),MIN(Limits!$B$9*Assets!$S194,MAX(0,$F194-SUM($I194:AE194)))),IF($E194=1,$F194-$I194,$H194)*INDEX(Rates!$C$2:$AP$60,MATCH($B194,Rates!$A$2:$A$60,0),24)))</f>
      </c>
      <c r="AG194" s="2">
        <f>IF($B194="",0,IF($D194=1,IF(25&lt;=$C194,MIN(IF($E194=1,$F194-$I194,$H194)*INDEX(Rates!$C$2:$AP$60,MATCH($B194,Rates!$A$2:$A$60,0),25),Limits!$B$9*Assets!$S194),MIN(Limits!$B$9*Assets!$S194,MAX(0,$F194-SUM($I194:AF194)))),IF($E194=1,$F194-$I194,$H194)*INDEX(Rates!$C$2:$AP$60,MATCH($B194,Rates!$A$2:$A$60,0),25)))</f>
      </c>
      <c r="AH194" s="2">
        <f>IF($B194="",0,IF($D194=1,IF(26&lt;=$C194,MIN(IF($E194=1,$F194-$I194,$H194)*INDEX(Rates!$C$2:$AP$60,MATCH($B194,Rates!$A$2:$A$60,0),26),Limits!$B$9*Assets!$S194),MIN(Limits!$B$9*Assets!$S194,MAX(0,$F194-SUM($I194:AG194)))),IF($E194=1,$F194-$I194,$H194)*INDEX(Rates!$C$2:$AP$60,MATCH($B194,Rates!$A$2:$A$60,0),26)))</f>
      </c>
      <c r="AI194" s="2">
        <f>IF($B194="",0,IF($D194=1,IF(27&lt;=$C194,MIN(IF($E194=1,$F194-$I194,$H194)*INDEX(Rates!$C$2:$AP$60,MATCH($B194,Rates!$A$2:$A$60,0),27),Limits!$B$9*Assets!$S194),MIN(Limits!$B$9*Assets!$S194,MAX(0,$F194-SUM($I194:AH194)))),IF($E194=1,$F194-$I194,$H194)*INDEX(Rates!$C$2:$AP$60,MATCH($B194,Rates!$A$2:$A$60,0),27)))</f>
      </c>
      <c r="AJ194" s="2">
        <f>IF($B194="",0,IF($D194=1,IF(28&lt;=$C194,MIN(IF($E194=1,$F194-$I194,$H194)*INDEX(Rates!$C$2:$AP$60,MATCH($B194,Rates!$A$2:$A$60,0),28),Limits!$B$9*Assets!$S194),MIN(Limits!$B$9*Assets!$S194,MAX(0,$F194-SUM($I194:AI194)))),IF($E194=1,$F194-$I194,$H194)*INDEX(Rates!$C$2:$AP$60,MATCH($B194,Rates!$A$2:$A$60,0),28)))</f>
      </c>
      <c r="AK194" s="2">
        <f>IF($B194="",0,IF($D194=1,IF(29&lt;=$C194,MIN(IF($E194=1,$F194-$I194,$H194)*INDEX(Rates!$C$2:$AP$60,MATCH($B194,Rates!$A$2:$A$60,0),29),Limits!$B$9*Assets!$S194),MIN(Limits!$B$9*Assets!$S194,MAX(0,$F194-SUM($I194:AJ194)))),IF($E194=1,$F194-$I194,$H194)*INDEX(Rates!$C$2:$AP$60,MATCH($B194,Rates!$A$2:$A$60,0),29)))</f>
      </c>
      <c r="AL194" s="2">
        <f>IF($B194="",0,IF($D194=1,IF(30&lt;=$C194,MIN(IF($E194=1,$F194-$I194,$H194)*INDEX(Rates!$C$2:$AP$60,MATCH($B194,Rates!$A$2:$A$60,0),30),Limits!$B$9*Assets!$S194),MIN(Limits!$B$9*Assets!$S194,MAX(0,$F194-SUM($I194:AK194)))),IF($E194=1,$F194-$I194,$H194)*INDEX(Rates!$C$2:$AP$60,MATCH($B194,Rates!$A$2:$A$60,0),30)))</f>
      </c>
      <c r="AM194" s="2">
        <f>IF($B194="",0,IF($D194=1,IF(31&lt;=$C194,MIN(IF($E194=1,$F194-$I194,$H194)*INDEX(Rates!$C$2:$AP$60,MATCH($B194,Rates!$A$2:$A$60,0),31),Limits!$B$9*Assets!$S194),MIN(Limits!$B$9*Assets!$S194,MAX(0,$F194-SUM($I194:AL194)))),IF($E194=1,$F194-$I194,$H194)*INDEX(Rates!$C$2:$AP$60,MATCH($B194,Rates!$A$2:$A$60,0),31)))</f>
      </c>
      <c r="AN194" s="2">
        <f>IF($B194="",0,IF($D194=1,IF(32&lt;=$C194,MIN(IF($E194=1,$F194-$I194,$H194)*INDEX(Rates!$C$2:$AP$60,MATCH($B194,Rates!$A$2:$A$60,0),32),Limits!$B$9*Assets!$S194),MIN(Limits!$B$9*Assets!$S194,MAX(0,$F194-SUM($I194:AM194)))),IF($E194=1,$F194-$I194,$H194)*INDEX(Rates!$C$2:$AP$60,MATCH($B194,Rates!$A$2:$A$60,0),32)))</f>
      </c>
      <c r="AO194" s="2">
        <f>IF($B194="",0,IF($D194=1,IF(33&lt;=$C194,MIN(IF($E194=1,$F194-$I194,$H194)*INDEX(Rates!$C$2:$AP$60,MATCH($B194,Rates!$A$2:$A$60,0),33),Limits!$B$9*Assets!$S194),MIN(Limits!$B$9*Assets!$S194,MAX(0,$F194-SUM($I194:AN194)))),IF($E194=1,$F194-$I194,$H194)*INDEX(Rates!$C$2:$AP$60,MATCH($B194,Rates!$A$2:$A$60,0),33)))</f>
      </c>
      <c r="AP194" s="2">
        <f>IF($B194="",0,IF($D194=1,IF(34&lt;=$C194,MIN(IF($E194=1,$F194-$I194,$H194)*INDEX(Rates!$C$2:$AP$60,MATCH($B194,Rates!$A$2:$A$60,0),34),Limits!$B$9*Assets!$S194),MIN(Limits!$B$9*Assets!$S194,MAX(0,$F194-SUM($I194:AO194)))),IF($E194=1,$F194-$I194,$H194)*INDEX(Rates!$C$2:$AP$60,MATCH($B194,Rates!$A$2:$A$60,0),34)))</f>
      </c>
      <c r="AQ194" s="2">
        <f>IF($B194="",0,IF($D194=1,IF(35&lt;=$C194,MIN(IF($E194=1,$F194-$I194,$H194)*INDEX(Rates!$C$2:$AP$60,MATCH($B194,Rates!$A$2:$A$60,0),35),Limits!$B$9*Assets!$S194),MIN(Limits!$B$9*Assets!$S194,MAX(0,$F194-SUM($I194:AP194)))),IF($E194=1,$F194-$I194,$H194)*INDEX(Rates!$C$2:$AP$60,MATCH($B194,Rates!$A$2:$A$60,0),35)))</f>
      </c>
      <c r="AR194" s="2">
        <f>IF($B194="",0,IF($D194=1,IF(36&lt;=$C194,MIN(IF($E194=1,$F194-$I194,$H194)*INDEX(Rates!$C$2:$AP$60,MATCH($B194,Rates!$A$2:$A$60,0),36),Limits!$B$9*Assets!$S194),MIN(Limits!$B$9*Assets!$S194,MAX(0,$F194-SUM($I194:AQ194)))),IF($E194=1,$F194-$I194,$H194)*INDEX(Rates!$C$2:$AP$60,MATCH($B194,Rates!$A$2:$A$60,0),36)))</f>
      </c>
      <c r="AS194" s="2">
        <f>IF($B194="",0,IF($D194=1,IF(37&lt;=$C194,MIN(IF($E194=1,$F194-$I194,$H194)*INDEX(Rates!$C$2:$AP$60,MATCH($B194,Rates!$A$2:$A$60,0),37),Limits!$B$9*Assets!$S194),MIN(Limits!$B$9*Assets!$S194,MAX(0,$F194-SUM($I194:AR194)))),IF($E194=1,$F194-$I194,$H194)*INDEX(Rates!$C$2:$AP$60,MATCH($B194,Rates!$A$2:$A$60,0),37)))</f>
      </c>
      <c r="AT194" s="2">
        <f>IF($B194="",0,IF($D194=1,IF(38&lt;=$C194,MIN(IF($E194=1,$F194-$I194,$H194)*INDEX(Rates!$C$2:$AP$60,MATCH($B194,Rates!$A$2:$A$60,0),38),Limits!$B$9*Assets!$S194),MIN(Limits!$B$9*Assets!$S194,MAX(0,$F194-SUM($I194:AS194)))),IF($E194=1,$F194-$I194,$H194)*INDEX(Rates!$C$2:$AP$60,MATCH($B194,Rates!$A$2:$A$60,0),38)))</f>
      </c>
      <c r="AU194" s="2">
        <f>IF($B194="",0,IF($D194=1,IF(39&lt;=$C194,MIN(IF($E194=1,$F194-$I194,$H194)*INDEX(Rates!$C$2:$AP$60,MATCH($B194,Rates!$A$2:$A$60,0),39),Limits!$B$9*Assets!$S194),MIN(Limits!$B$9*Assets!$S194,MAX(0,$F194-SUM($I194:AT194)))),IF($E194=1,$F194-$I194,$H194)*INDEX(Rates!$C$2:$AP$60,MATCH($B194,Rates!$A$2:$A$60,0),39)))</f>
      </c>
      <c r="AV194" s="2">
        <f>IF($B194="",0,IF($D194=1,IF(40&lt;=$C194,MIN(IF($E194=1,$F194-$I194,$H194)*INDEX(Rates!$C$2:$AP$60,MATCH($B194,Rates!$A$2:$A$60,0),40),Limits!$B$9*Assets!$S194),MIN(Limits!$B$9*Assets!$S194,MAX(0,$F194-SUM($I194:AU194)))),IF($E194=1,$F194-$I194,$H194)*INDEX(Rates!$C$2:$AP$60,MATCH($B194,Rates!$A$2:$A$60,0),40)))</f>
      </c>
    </row>
    <row r="195" spans="1:48" x14ac:dyDescent="0.25">
      <c r="A195">
        <f>IF(Assets!A195="","",Assets!A195)</f>
      </c>
      <c r="B195">
        <f>Assets!AD195</f>
      </c>
      <c r="C195">
        <f>IF(B195="",0,INDEX(Rates!$B$2:$B$60,MATCH(B195,Rates!$A$2:$A$60,0)))</f>
      </c>
      <c r="D195">
        <f>Assets!X195</f>
      </c>
      <c r="E195">
        <f>IF(AND(D195=1,Assets!J195=1,Assets!K195=0),1,0)</f>
      </c>
      <c r="F195">
        <f>Assets!T195</f>
      </c>
      <c r="G195">
        <f>Assets!AF195+Assets!L195</f>
      </c>
      <c r="H195">
        <f>Assets!M195</f>
      </c>
      <c r="I195" s="2">
        <f>IF($B195="",0,IF($D195=1,IF(1&lt;=$C195,MIN($G195+$H195*INDEX(Rates!$C$2:$AP$60,MATCH($B195,Rates!$A$2:$A$60,0),1),Assets!$Z195),MIN($G195+$H195*INDEX(Rates!$C$2:$AP$60,MATCH($B195,Rates!$A$2:$A$60,0),1),Assets!$Z195)),$G195+$H195*INDEX(Rates!$C$2:$AP$60,MATCH($B195,Rates!$A$2:$A$60,0),1)))</f>
      </c>
      <c r="J195" s="2">
        <f>IF($B195="",0,IF($D195=1,IF(2&lt;=$C195,MIN(IF($E195=1,$F195-$I195,$H195)*INDEX(Rates!$C$2:$AP$60,MATCH($B195,Rates!$A$2:$A$60,0),2),Limits!$B$7*Assets!$S195),MIN(Limits!$B$9*Assets!$S195,MAX(0,$F195-SUM($I195:I195)))),IF($E195=1,$F195-$I195,$H195)*INDEX(Rates!$C$2:$AP$60,MATCH($B195,Rates!$A$2:$A$60,0),2)))</f>
      </c>
      <c r="K195" s="2">
        <f>IF($B195="",0,IF($D195=1,IF(3&lt;=$C195,MIN(IF($E195=1,$F195-$I195,$H195)*INDEX(Rates!$C$2:$AP$60,MATCH($B195,Rates!$A$2:$A$60,0),3),Limits!$B$8*Assets!$S195),MIN(Limits!$B$9*Assets!$S195,MAX(0,$F195-SUM($I195:J195)))),IF($E195=1,$F195-$I195,$H195)*INDEX(Rates!$C$2:$AP$60,MATCH($B195,Rates!$A$2:$A$60,0),3)))</f>
      </c>
      <c r="L195" s="2">
        <f>IF($B195="",0,IF($D195=1,IF(4&lt;=$C195,MIN(IF($E195=1,$F195-$I195,$H195)*INDEX(Rates!$C$2:$AP$60,MATCH($B195,Rates!$A$2:$A$60,0),4),Limits!$B$9*Assets!$S195),MIN(Limits!$B$9*Assets!$S195,MAX(0,$F195-SUM($I195:K195)))),IF($E195=1,$F195-$I195,$H195)*INDEX(Rates!$C$2:$AP$60,MATCH($B195,Rates!$A$2:$A$60,0),4)))</f>
      </c>
      <c r="M195" s="2">
        <f>IF($B195="",0,IF($D195=1,IF(5&lt;=$C195,MIN(IF($E195=1,$F195-$I195,$H195)*INDEX(Rates!$C$2:$AP$60,MATCH($B195,Rates!$A$2:$A$60,0),5),Limits!$B$9*Assets!$S195),MIN(Limits!$B$9*Assets!$S195,MAX(0,$F195-SUM($I195:L195)))),IF($E195=1,$F195-$I195,$H195)*INDEX(Rates!$C$2:$AP$60,MATCH($B195,Rates!$A$2:$A$60,0),5)))</f>
      </c>
      <c r="N195" s="2">
        <f>IF($B195="",0,IF($D195=1,IF(6&lt;=$C195,MIN(IF($E195=1,$F195-$I195,$H195)*INDEX(Rates!$C$2:$AP$60,MATCH($B195,Rates!$A$2:$A$60,0),6),Limits!$B$9*Assets!$S195),MIN(Limits!$B$9*Assets!$S195,MAX(0,$F195-SUM($I195:M195)))),IF($E195=1,$F195-$I195,$H195)*INDEX(Rates!$C$2:$AP$60,MATCH($B195,Rates!$A$2:$A$60,0),6)))</f>
      </c>
      <c r="O195" s="2">
        <f>IF($B195="",0,IF($D195=1,IF(7&lt;=$C195,MIN(IF($E195=1,$F195-$I195,$H195)*INDEX(Rates!$C$2:$AP$60,MATCH($B195,Rates!$A$2:$A$60,0),7),Limits!$B$9*Assets!$S195),MIN(Limits!$B$9*Assets!$S195,MAX(0,$F195-SUM($I195:N195)))),IF($E195=1,$F195-$I195,$H195)*INDEX(Rates!$C$2:$AP$60,MATCH($B195,Rates!$A$2:$A$60,0),7)))</f>
      </c>
      <c r="P195" s="2">
        <f>IF($B195="",0,IF($D195=1,IF(8&lt;=$C195,MIN(IF($E195=1,$F195-$I195,$H195)*INDEX(Rates!$C$2:$AP$60,MATCH($B195,Rates!$A$2:$A$60,0),8),Limits!$B$9*Assets!$S195),MIN(Limits!$B$9*Assets!$S195,MAX(0,$F195-SUM($I195:O195)))),IF($E195=1,$F195-$I195,$H195)*INDEX(Rates!$C$2:$AP$60,MATCH($B195,Rates!$A$2:$A$60,0),8)))</f>
      </c>
      <c r="Q195" s="2">
        <f>IF($B195="",0,IF($D195=1,IF(9&lt;=$C195,MIN(IF($E195=1,$F195-$I195,$H195)*INDEX(Rates!$C$2:$AP$60,MATCH($B195,Rates!$A$2:$A$60,0),9),Limits!$B$9*Assets!$S195),MIN(Limits!$B$9*Assets!$S195,MAX(0,$F195-SUM($I195:P195)))),IF($E195=1,$F195-$I195,$H195)*INDEX(Rates!$C$2:$AP$60,MATCH($B195,Rates!$A$2:$A$60,0),9)))</f>
      </c>
      <c r="R195" s="2">
        <f>IF($B195="",0,IF($D195=1,IF(10&lt;=$C195,MIN(IF($E195=1,$F195-$I195,$H195)*INDEX(Rates!$C$2:$AP$60,MATCH($B195,Rates!$A$2:$A$60,0),10),Limits!$B$9*Assets!$S195),MIN(Limits!$B$9*Assets!$S195,MAX(0,$F195-SUM($I195:Q195)))),IF($E195=1,$F195-$I195,$H195)*INDEX(Rates!$C$2:$AP$60,MATCH($B195,Rates!$A$2:$A$60,0),10)))</f>
      </c>
      <c r="S195" s="2">
        <f>IF($B195="",0,IF($D195=1,IF(11&lt;=$C195,MIN(IF($E195=1,$F195-$I195,$H195)*INDEX(Rates!$C$2:$AP$60,MATCH($B195,Rates!$A$2:$A$60,0),11),Limits!$B$9*Assets!$S195),MIN(Limits!$B$9*Assets!$S195,MAX(0,$F195-SUM($I195:R195)))),IF($E195=1,$F195-$I195,$H195)*INDEX(Rates!$C$2:$AP$60,MATCH($B195,Rates!$A$2:$A$60,0),11)))</f>
      </c>
      <c r="T195" s="2">
        <f>IF($B195="",0,IF($D195=1,IF(12&lt;=$C195,MIN(IF($E195=1,$F195-$I195,$H195)*INDEX(Rates!$C$2:$AP$60,MATCH($B195,Rates!$A$2:$A$60,0),12),Limits!$B$9*Assets!$S195),MIN(Limits!$B$9*Assets!$S195,MAX(0,$F195-SUM($I195:S195)))),IF($E195=1,$F195-$I195,$H195)*INDEX(Rates!$C$2:$AP$60,MATCH($B195,Rates!$A$2:$A$60,0),12)))</f>
      </c>
      <c r="U195" s="2">
        <f>IF($B195="",0,IF($D195=1,IF(13&lt;=$C195,MIN(IF($E195=1,$F195-$I195,$H195)*INDEX(Rates!$C$2:$AP$60,MATCH($B195,Rates!$A$2:$A$60,0),13),Limits!$B$9*Assets!$S195),MIN(Limits!$B$9*Assets!$S195,MAX(0,$F195-SUM($I195:T195)))),IF($E195=1,$F195-$I195,$H195)*INDEX(Rates!$C$2:$AP$60,MATCH($B195,Rates!$A$2:$A$60,0),13)))</f>
      </c>
      <c r="V195" s="2">
        <f>IF($B195="",0,IF($D195=1,IF(14&lt;=$C195,MIN(IF($E195=1,$F195-$I195,$H195)*INDEX(Rates!$C$2:$AP$60,MATCH($B195,Rates!$A$2:$A$60,0),14),Limits!$B$9*Assets!$S195),MIN(Limits!$B$9*Assets!$S195,MAX(0,$F195-SUM($I195:U195)))),IF($E195=1,$F195-$I195,$H195)*INDEX(Rates!$C$2:$AP$60,MATCH($B195,Rates!$A$2:$A$60,0),14)))</f>
      </c>
      <c r="W195" s="2">
        <f>IF($B195="",0,IF($D195=1,IF(15&lt;=$C195,MIN(IF($E195=1,$F195-$I195,$H195)*INDEX(Rates!$C$2:$AP$60,MATCH($B195,Rates!$A$2:$A$60,0),15),Limits!$B$9*Assets!$S195),MIN(Limits!$B$9*Assets!$S195,MAX(0,$F195-SUM($I195:V195)))),IF($E195=1,$F195-$I195,$H195)*INDEX(Rates!$C$2:$AP$60,MATCH($B195,Rates!$A$2:$A$60,0),15)))</f>
      </c>
      <c r="X195" s="2">
        <f>IF($B195="",0,IF($D195=1,IF(16&lt;=$C195,MIN(IF($E195=1,$F195-$I195,$H195)*INDEX(Rates!$C$2:$AP$60,MATCH($B195,Rates!$A$2:$A$60,0),16),Limits!$B$9*Assets!$S195),MIN(Limits!$B$9*Assets!$S195,MAX(0,$F195-SUM($I195:W195)))),IF($E195=1,$F195-$I195,$H195)*INDEX(Rates!$C$2:$AP$60,MATCH($B195,Rates!$A$2:$A$60,0),16)))</f>
      </c>
      <c r="Y195" s="2">
        <f>IF($B195="",0,IF($D195=1,IF(17&lt;=$C195,MIN(IF($E195=1,$F195-$I195,$H195)*INDEX(Rates!$C$2:$AP$60,MATCH($B195,Rates!$A$2:$A$60,0),17),Limits!$B$9*Assets!$S195),MIN(Limits!$B$9*Assets!$S195,MAX(0,$F195-SUM($I195:X195)))),IF($E195=1,$F195-$I195,$H195)*INDEX(Rates!$C$2:$AP$60,MATCH($B195,Rates!$A$2:$A$60,0),17)))</f>
      </c>
      <c r="Z195" s="2">
        <f>IF($B195="",0,IF($D195=1,IF(18&lt;=$C195,MIN(IF($E195=1,$F195-$I195,$H195)*INDEX(Rates!$C$2:$AP$60,MATCH($B195,Rates!$A$2:$A$60,0),18),Limits!$B$9*Assets!$S195),MIN(Limits!$B$9*Assets!$S195,MAX(0,$F195-SUM($I195:Y195)))),IF($E195=1,$F195-$I195,$H195)*INDEX(Rates!$C$2:$AP$60,MATCH($B195,Rates!$A$2:$A$60,0),18)))</f>
      </c>
      <c r="AA195" s="2">
        <f>IF($B195="",0,IF($D195=1,IF(19&lt;=$C195,MIN(IF($E195=1,$F195-$I195,$H195)*INDEX(Rates!$C$2:$AP$60,MATCH($B195,Rates!$A$2:$A$60,0),19),Limits!$B$9*Assets!$S195),MIN(Limits!$B$9*Assets!$S195,MAX(0,$F195-SUM($I195:Z195)))),IF($E195=1,$F195-$I195,$H195)*INDEX(Rates!$C$2:$AP$60,MATCH($B195,Rates!$A$2:$A$60,0),19)))</f>
      </c>
      <c r="AB195" s="2">
        <f>IF($B195="",0,IF($D195=1,IF(20&lt;=$C195,MIN(IF($E195=1,$F195-$I195,$H195)*INDEX(Rates!$C$2:$AP$60,MATCH($B195,Rates!$A$2:$A$60,0),20),Limits!$B$9*Assets!$S195),MIN(Limits!$B$9*Assets!$S195,MAX(0,$F195-SUM($I195:AA195)))),IF($E195=1,$F195-$I195,$H195)*INDEX(Rates!$C$2:$AP$60,MATCH($B195,Rates!$A$2:$A$60,0),20)))</f>
      </c>
      <c r="AC195" s="2">
        <f>IF($B195="",0,IF($D195=1,IF(21&lt;=$C195,MIN(IF($E195=1,$F195-$I195,$H195)*INDEX(Rates!$C$2:$AP$60,MATCH($B195,Rates!$A$2:$A$60,0),21),Limits!$B$9*Assets!$S195),MIN(Limits!$B$9*Assets!$S195,MAX(0,$F195-SUM($I195:AB195)))),IF($E195=1,$F195-$I195,$H195)*INDEX(Rates!$C$2:$AP$60,MATCH($B195,Rates!$A$2:$A$60,0),21)))</f>
      </c>
      <c r="AD195" s="2">
        <f>IF($B195="",0,IF($D195=1,IF(22&lt;=$C195,MIN(IF($E195=1,$F195-$I195,$H195)*INDEX(Rates!$C$2:$AP$60,MATCH($B195,Rates!$A$2:$A$60,0),22),Limits!$B$9*Assets!$S195),MIN(Limits!$B$9*Assets!$S195,MAX(0,$F195-SUM($I195:AC195)))),IF($E195=1,$F195-$I195,$H195)*INDEX(Rates!$C$2:$AP$60,MATCH($B195,Rates!$A$2:$A$60,0),22)))</f>
      </c>
      <c r="AE195" s="2">
        <f>IF($B195="",0,IF($D195=1,IF(23&lt;=$C195,MIN(IF($E195=1,$F195-$I195,$H195)*INDEX(Rates!$C$2:$AP$60,MATCH($B195,Rates!$A$2:$A$60,0),23),Limits!$B$9*Assets!$S195),MIN(Limits!$B$9*Assets!$S195,MAX(0,$F195-SUM($I195:AD195)))),IF($E195=1,$F195-$I195,$H195)*INDEX(Rates!$C$2:$AP$60,MATCH($B195,Rates!$A$2:$A$60,0),23)))</f>
      </c>
      <c r="AF195" s="2">
        <f>IF($B195="",0,IF($D195=1,IF(24&lt;=$C195,MIN(IF($E195=1,$F195-$I195,$H195)*INDEX(Rates!$C$2:$AP$60,MATCH($B195,Rates!$A$2:$A$60,0),24),Limits!$B$9*Assets!$S195),MIN(Limits!$B$9*Assets!$S195,MAX(0,$F195-SUM($I195:AE195)))),IF($E195=1,$F195-$I195,$H195)*INDEX(Rates!$C$2:$AP$60,MATCH($B195,Rates!$A$2:$A$60,0),24)))</f>
      </c>
      <c r="AG195" s="2">
        <f>IF($B195="",0,IF($D195=1,IF(25&lt;=$C195,MIN(IF($E195=1,$F195-$I195,$H195)*INDEX(Rates!$C$2:$AP$60,MATCH($B195,Rates!$A$2:$A$60,0),25),Limits!$B$9*Assets!$S195),MIN(Limits!$B$9*Assets!$S195,MAX(0,$F195-SUM($I195:AF195)))),IF($E195=1,$F195-$I195,$H195)*INDEX(Rates!$C$2:$AP$60,MATCH($B195,Rates!$A$2:$A$60,0),25)))</f>
      </c>
      <c r="AH195" s="2">
        <f>IF($B195="",0,IF($D195=1,IF(26&lt;=$C195,MIN(IF($E195=1,$F195-$I195,$H195)*INDEX(Rates!$C$2:$AP$60,MATCH($B195,Rates!$A$2:$A$60,0),26),Limits!$B$9*Assets!$S195),MIN(Limits!$B$9*Assets!$S195,MAX(0,$F195-SUM($I195:AG195)))),IF($E195=1,$F195-$I195,$H195)*INDEX(Rates!$C$2:$AP$60,MATCH($B195,Rates!$A$2:$A$60,0),26)))</f>
      </c>
      <c r="AI195" s="2">
        <f>IF($B195="",0,IF($D195=1,IF(27&lt;=$C195,MIN(IF($E195=1,$F195-$I195,$H195)*INDEX(Rates!$C$2:$AP$60,MATCH($B195,Rates!$A$2:$A$60,0),27),Limits!$B$9*Assets!$S195),MIN(Limits!$B$9*Assets!$S195,MAX(0,$F195-SUM($I195:AH195)))),IF($E195=1,$F195-$I195,$H195)*INDEX(Rates!$C$2:$AP$60,MATCH($B195,Rates!$A$2:$A$60,0),27)))</f>
      </c>
      <c r="AJ195" s="2">
        <f>IF($B195="",0,IF($D195=1,IF(28&lt;=$C195,MIN(IF($E195=1,$F195-$I195,$H195)*INDEX(Rates!$C$2:$AP$60,MATCH($B195,Rates!$A$2:$A$60,0),28),Limits!$B$9*Assets!$S195),MIN(Limits!$B$9*Assets!$S195,MAX(0,$F195-SUM($I195:AI195)))),IF($E195=1,$F195-$I195,$H195)*INDEX(Rates!$C$2:$AP$60,MATCH($B195,Rates!$A$2:$A$60,0),28)))</f>
      </c>
      <c r="AK195" s="2">
        <f>IF($B195="",0,IF($D195=1,IF(29&lt;=$C195,MIN(IF($E195=1,$F195-$I195,$H195)*INDEX(Rates!$C$2:$AP$60,MATCH($B195,Rates!$A$2:$A$60,0),29),Limits!$B$9*Assets!$S195),MIN(Limits!$B$9*Assets!$S195,MAX(0,$F195-SUM($I195:AJ195)))),IF($E195=1,$F195-$I195,$H195)*INDEX(Rates!$C$2:$AP$60,MATCH($B195,Rates!$A$2:$A$60,0),29)))</f>
      </c>
      <c r="AL195" s="2">
        <f>IF($B195="",0,IF($D195=1,IF(30&lt;=$C195,MIN(IF($E195=1,$F195-$I195,$H195)*INDEX(Rates!$C$2:$AP$60,MATCH($B195,Rates!$A$2:$A$60,0),30),Limits!$B$9*Assets!$S195),MIN(Limits!$B$9*Assets!$S195,MAX(0,$F195-SUM($I195:AK195)))),IF($E195=1,$F195-$I195,$H195)*INDEX(Rates!$C$2:$AP$60,MATCH($B195,Rates!$A$2:$A$60,0),30)))</f>
      </c>
      <c r="AM195" s="2">
        <f>IF($B195="",0,IF($D195=1,IF(31&lt;=$C195,MIN(IF($E195=1,$F195-$I195,$H195)*INDEX(Rates!$C$2:$AP$60,MATCH($B195,Rates!$A$2:$A$60,0),31),Limits!$B$9*Assets!$S195),MIN(Limits!$B$9*Assets!$S195,MAX(0,$F195-SUM($I195:AL195)))),IF($E195=1,$F195-$I195,$H195)*INDEX(Rates!$C$2:$AP$60,MATCH($B195,Rates!$A$2:$A$60,0),31)))</f>
      </c>
      <c r="AN195" s="2">
        <f>IF($B195="",0,IF($D195=1,IF(32&lt;=$C195,MIN(IF($E195=1,$F195-$I195,$H195)*INDEX(Rates!$C$2:$AP$60,MATCH($B195,Rates!$A$2:$A$60,0),32),Limits!$B$9*Assets!$S195),MIN(Limits!$B$9*Assets!$S195,MAX(0,$F195-SUM($I195:AM195)))),IF($E195=1,$F195-$I195,$H195)*INDEX(Rates!$C$2:$AP$60,MATCH($B195,Rates!$A$2:$A$60,0),32)))</f>
      </c>
      <c r="AO195" s="2">
        <f>IF($B195="",0,IF($D195=1,IF(33&lt;=$C195,MIN(IF($E195=1,$F195-$I195,$H195)*INDEX(Rates!$C$2:$AP$60,MATCH($B195,Rates!$A$2:$A$60,0),33),Limits!$B$9*Assets!$S195),MIN(Limits!$B$9*Assets!$S195,MAX(0,$F195-SUM($I195:AN195)))),IF($E195=1,$F195-$I195,$H195)*INDEX(Rates!$C$2:$AP$60,MATCH($B195,Rates!$A$2:$A$60,0),33)))</f>
      </c>
      <c r="AP195" s="2">
        <f>IF($B195="",0,IF($D195=1,IF(34&lt;=$C195,MIN(IF($E195=1,$F195-$I195,$H195)*INDEX(Rates!$C$2:$AP$60,MATCH($B195,Rates!$A$2:$A$60,0),34),Limits!$B$9*Assets!$S195),MIN(Limits!$B$9*Assets!$S195,MAX(0,$F195-SUM($I195:AO195)))),IF($E195=1,$F195-$I195,$H195)*INDEX(Rates!$C$2:$AP$60,MATCH($B195,Rates!$A$2:$A$60,0),34)))</f>
      </c>
      <c r="AQ195" s="2">
        <f>IF($B195="",0,IF($D195=1,IF(35&lt;=$C195,MIN(IF($E195=1,$F195-$I195,$H195)*INDEX(Rates!$C$2:$AP$60,MATCH($B195,Rates!$A$2:$A$60,0),35),Limits!$B$9*Assets!$S195),MIN(Limits!$B$9*Assets!$S195,MAX(0,$F195-SUM($I195:AP195)))),IF($E195=1,$F195-$I195,$H195)*INDEX(Rates!$C$2:$AP$60,MATCH($B195,Rates!$A$2:$A$60,0),35)))</f>
      </c>
      <c r="AR195" s="2">
        <f>IF($B195="",0,IF($D195=1,IF(36&lt;=$C195,MIN(IF($E195=1,$F195-$I195,$H195)*INDEX(Rates!$C$2:$AP$60,MATCH($B195,Rates!$A$2:$A$60,0),36),Limits!$B$9*Assets!$S195),MIN(Limits!$B$9*Assets!$S195,MAX(0,$F195-SUM($I195:AQ195)))),IF($E195=1,$F195-$I195,$H195)*INDEX(Rates!$C$2:$AP$60,MATCH($B195,Rates!$A$2:$A$60,0),36)))</f>
      </c>
      <c r="AS195" s="2">
        <f>IF($B195="",0,IF($D195=1,IF(37&lt;=$C195,MIN(IF($E195=1,$F195-$I195,$H195)*INDEX(Rates!$C$2:$AP$60,MATCH($B195,Rates!$A$2:$A$60,0),37),Limits!$B$9*Assets!$S195),MIN(Limits!$B$9*Assets!$S195,MAX(0,$F195-SUM($I195:AR195)))),IF($E195=1,$F195-$I195,$H195)*INDEX(Rates!$C$2:$AP$60,MATCH($B195,Rates!$A$2:$A$60,0),37)))</f>
      </c>
      <c r="AT195" s="2">
        <f>IF($B195="",0,IF($D195=1,IF(38&lt;=$C195,MIN(IF($E195=1,$F195-$I195,$H195)*INDEX(Rates!$C$2:$AP$60,MATCH($B195,Rates!$A$2:$A$60,0),38),Limits!$B$9*Assets!$S195),MIN(Limits!$B$9*Assets!$S195,MAX(0,$F195-SUM($I195:AS195)))),IF($E195=1,$F195-$I195,$H195)*INDEX(Rates!$C$2:$AP$60,MATCH($B195,Rates!$A$2:$A$60,0),38)))</f>
      </c>
      <c r="AU195" s="2">
        <f>IF($B195="",0,IF($D195=1,IF(39&lt;=$C195,MIN(IF($E195=1,$F195-$I195,$H195)*INDEX(Rates!$C$2:$AP$60,MATCH($B195,Rates!$A$2:$A$60,0),39),Limits!$B$9*Assets!$S195),MIN(Limits!$B$9*Assets!$S195,MAX(0,$F195-SUM($I195:AT195)))),IF($E195=1,$F195-$I195,$H195)*INDEX(Rates!$C$2:$AP$60,MATCH($B195,Rates!$A$2:$A$60,0),39)))</f>
      </c>
      <c r="AV195" s="2">
        <f>IF($B195="",0,IF($D195=1,IF(40&lt;=$C195,MIN(IF($E195=1,$F195-$I195,$H195)*INDEX(Rates!$C$2:$AP$60,MATCH($B195,Rates!$A$2:$A$60,0),40),Limits!$B$9*Assets!$S195),MIN(Limits!$B$9*Assets!$S195,MAX(0,$F195-SUM($I195:AU195)))),IF($E195=1,$F195-$I195,$H195)*INDEX(Rates!$C$2:$AP$60,MATCH($B195,Rates!$A$2:$A$60,0),40)))</f>
      </c>
    </row>
    <row r="196" spans="1:48" x14ac:dyDescent="0.25">
      <c r="A196">
        <f>IF(Assets!A196="","",Assets!A196)</f>
      </c>
      <c r="B196">
        <f>Assets!AD196</f>
      </c>
      <c r="C196">
        <f>IF(B196="",0,INDEX(Rates!$B$2:$B$60,MATCH(B196,Rates!$A$2:$A$60,0)))</f>
      </c>
      <c r="D196">
        <f>Assets!X196</f>
      </c>
      <c r="E196">
        <f>IF(AND(D196=1,Assets!J196=1,Assets!K196=0),1,0)</f>
      </c>
      <c r="F196">
        <f>Assets!T196</f>
      </c>
      <c r="G196">
        <f>Assets!AF196+Assets!L196</f>
      </c>
      <c r="H196">
        <f>Assets!M196</f>
      </c>
      <c r="I196" s="2">
        <f>IF($B196="",0,IF($D196=1,IF(1&lt;=$C196,MIN($G196+$H196*INDEX(Rates!$C$2:$AP$60,MATCH($B196,Rates!$A$2:$A$60,0),1),Assets!$Z196),MIN($G196+$H196*INDEX(Rates!$C$2:$AP$60,MATCH($B196,Rates!$A$2:$A$60,0),1),Assets!$Z196)),$G196+$H196*INDEX(Rates!$C$2:$AP$60,MATCH($B196,Rates!$A$2:$A$60,0),1)))</f>
      </c>
      <c r="J196" s="2">
        <f>IF($B196="",0,IF($D196=1,IF(2&lt;=$C196,MIN(IF($E196=1,$F196-$I196,$H196)*INDEX(Rates!$C$2:$AP$60,MATCH($B196,Rates!$A$2:$A$60,0),2),Limits!$B$7*Assets!$S196),MIN(Limits!$B$9*Assets!$S196,MAX(0,$F196-SUM($I196:I196)))),IF($E196=1,$F196-$I196,$H196)*INDEX(Rates!$C$2:$AP$60,MATCH($B196,Rates!$A$2:$A$60,0),2)))</f>
      </c>
      <c r="K196" s="2">
        <f>IF($B196="",0,IF($D196=1,IF(3&lt;=$C196,MIN(IF($E196=1,$F196-$I196,$H196)*INDEX(Rates!$C$2:$AP$60,MATCH($B196,Rates!$A$2:$A$60,0),3),Limits!$B$8*Assets!$S196),MIN(Limits!$B$9*Assets!$S196,MAX(0,$F196-SUM($I196:J196)))),IF($E196=1,$F196-$I196,$H196)*INDEX(Rates!$C$2:$AP$60,MATCH($B196,Rates!$A$2:$A$60,0),3)))</f>
      </c>
      <c r="L196" s="2">
        <f>IF($B196="",0,IF($D196=1,IF(4&lt;=$C196,MIN(IF($E196=1,$F196-$I196,$H196)*INDEX(Rates!$C$2:$AP$60,MATCH($B196,Rates!$A$2:$A$60,0),4),Limits!$B$9*Assets!$S196),MIN(Limits!$B$9*Assets!$S196,MAX(0,$F196-SUM($I196:K196)))),IF($E196=1,$F196-$I196,$H196)*INDEX(Rates!$C$2:$AP$60,MATCH($B196,Rates!$A$2:$A$60,0),4)))</f>
      </c>
      <c r="M196" s="2">
        <f>IF($B196="",0,IF($D196=1,IF(5&lt;=$C196,MIN(IF($E196=1,$F196-$I196,$H196)*INDEX(Rates!$C$2:$AP$60,MATCH($B196,Rates!$A$2:$A$60,0),5),Limits!$B$9*Assets!$S196),MIN(Limits!$B$9*Assets!$S196,MAX(0,$F196-SUM($I196:L196)))),IF($E196=1,$F196-$I196,$H196)*INDEX(Rates!$C$2:$AP$60,MATCH($B196,Rates!$A$2:$A$60,0),5)))</f>
      </c>
      <c r="N196" s="2">
        <f>IF($B196="",0,IF($D196=1,IF(6&lt;=$C196,MIN(IF($E196=1,$F196-$I196,$H196)*INDEX(Rates!$C$2:$AP$60,MATCH($B196,Rates!$A$2:$A$60,0),6),Limits!$B$9*Assets!$S196),MIN(Limits!$B$9*Assets!$S196,MAX(0,$F196-SUM($I196:M196)))),IF($E196=1,$F196-$I196,$H196)*INDEX(Rates!$C$2:$AP$60,MATCH($B196,Rates!$A$2:$A$60,0),6)))</f>
      </c>
      <c r="O196" s="2">
        <f>IF($B196="",0,IF($D196=1,IF(7&lt;=$C196,MIN(IF($E196=1,$F196-$I196,$H196)*INDEX(Rates!$C$2:$AP$60,MATCH($B196,Rates!$A$2:$A$60,0),7),Limits!$B$9*Assets!$S196),MIN(Limits!$B$9*Assets!$S196,MAX(0,$F196-SUM($I196:N196)))),IF($E196=1,$F196-$I196,$H196)*INDEX(Rates!$C$2:$AP$60,MATCH($B196,Rates!$A$2:$A$60,0),7)))</f>
      </c>
      <c r="P196" s="2">
        <f>IF($B196="",0,IF($D196=1,IF(8&lt;=$C196,MIN(IF($E196=1,$F196-$I196,$H196)*INDEX(Rates!$C$2:$AP$60,MATCH($B196,Rates!$A$2:$A$60,0),8),Limits!$B$9*Assets!$S196),MIN(Limits!$B$9*Assets!$S196,MAX(0,$F196-SUM($I196:O196)))),IF($E196=1,$F196-$I196,$H196)*INDEX(Rates!$C$2:$AP$60,MATCH($B196,Rates!$A$2:$A$60,0),8)))</f>
      </c>
      <c r="Q196" s="2">
        <f>IF($B196="",0,IF($D196=1,IF(9&lt;=$C196,MIN(IF($E196=1,$F196-$I196,$H196)*INDEX(Rates!$C$2:$AP$60,MATCH($B196,Rates!$A$2:$A$60,0),9),Limits!$B$9*Assets!$S196),MIN(Limits!$B$9*Assets!$S196,MAX(0,$F196-SUM($I196:P196)))),IF($E196=1,$F196-$I196,$H196)*INDEX(Rates!$C$2:$AP$60,MATCH($B196,Rates!$A$2:$A$60,0),9)))</f>
      </c>
      <c r="R196" s="2">
        <f>IF($B196="",0,IF($D196=1,IF(10&lt;=$C196,MIN(IF($E196=1,$F196-$I196,$H196)*INDEX(Rates!$C$2:$AP$60,MATCH($B196,Rates!$A$2:$A$60,0),10),Limits!$B$9*Assets!$S196),MIN(Limits!$B$9*Assets!$S196,MAX(0,$F196-SUM($I196:Q196)))),IF($E196=1,$F196-$I196,$H196)*INDEX(Rates!$C$2:$AP$60,MATCH($B196,Rates!$A$2:$A$60,0),10)))</f>
      </c>
      <c r="S196" s="2">
        <f>IF($B196="",0,IF($D196=1,IF(11&lt;=$C196,MIN(IF($E196=1,$F196-$I196,$H196)*INDEX(Rates!$C$2:$AP$60,MATCH($B196,Rates!$A$2:$A$60,0),11),Limits!$B$9*Assets!$S196),MIN(Limits!$B$9*Assets!$S196,MAX(0,$F196-SUM($I196:R196)))),IF($E196=1,$F196-$I196,$H196)*INDEX(Rates!$C$2:$AP$60,MATCH($B196,Rates!$A$2:$A$60,0),11)))</f>
      </c>
      <c r="T196" s="2">
        <f>IF($B196="",0,IF($D196=1,IF(12&lt;=$C196,MIN(IF($E196=1,$F196-$I196,$H196)*INDEX(Rates!$C$2:$AP$60,MATCH($B196,Rates!$A$2:$A$60,0),12),Limits!$B$9*Assets!$S196),MIN(Limits!$B$9*Assets!$S196,MAX(0,$F196-SUM($I196:S196)))),IF($E196=1,$F196-$I196,$H196)*INDEX(Rates!$C$2:$AP$60,MATCH($B196,Rates!$A$2:$A$60,0),12)))</f>
      </c>
      <c r="U196" s="2">
        <f>IF($B196="",0,IF($D196=1,IF(13&lt;=$C196,MIN(IF($E196=1,$F196-$I196,$H196)*INDEX(Rates!$C$2:$AP$60,MATCH($B196,Rates!$A$2:$A$60,0),13),Limits!$B$9*Assets!$S196),MIN(Limits!$B$9*Assets!$S196,MAX(0,$F196-SUM($I196:T196)))),IF($E196=1,$F196-$I196,$H196)*INDEX(Rates!$C$2:$AP$60,MATCH($B196,Rates!$A$2:$A$60,0),13)))</f>
      </c>
      <c r="V196" s="2">
        <f>IF($B196="",0,IF($D196=1,IF(14&lt;=$C196,MIN(IF($E196=1,$F196-$I196,$H196)*INDEX(Rates!$C$2:$AP$60,MATCH($B196,Rates!$A$2:$A$60,0),14),Limits!$B$9*Assets!$S196),MIN(Limits!$B$9*Assets!$S196,MAX(0,$F196-SUM($I196:U196)))),IF($E196=1,$F196-$I196,$H196)*INDEX(Rates!$C$2:$AP$60,MATCH($B196,Rates!$A$2:$A$60,0),14)))</f>
      </c>
      <c r="W196" s="2">
        <f>IF($B196="",0,IF($D196=1,IF(15&lt;=$C196,MIN(IF($E196=1,$F196-$I196,$H196)*INDEX(Rates!$C$2:$AP$60,MATCH($B196,Rates!$A$2:$A$60,0),15),Limits!$B$9*Assets!$S196),MIN(Limits!$B$9*Assets!$S196,MAX(0,$F196-SUM($I196:V196)))),IF($E196=1,$F196-$I196,$H196)*INDEX(Rates!$C$2:$AP$60,MATCH($B196,Rates!$A$2:$A$60,0),15)))</f>
      </c>
      <c r="X196" s="2">
        <f>IF($B196="",0,IF($D196=1,IF(16&lt;=$C196,MIN(IF($E196=1,$F196-$I196,$H196)*INDEX(Rates!$C$2:$AP$60,MATCH($B196,Rates!$A$2:$A$60,0),16),Limits!$B$9*Assets!$S196),MIN(Limits!$B$9*Assets!$S196,MAX(0,$F196-SUM($I196:W196)))),IF($E196=1,$F196-$I196,$H196)*INDEX(Rates!$C$2:$AP$60,MATCH($B196,Rates!$A$2:$A$60,0),16)))</f>
      </c>
      <c r="Y196" s="2">
        <f>IF($B196="",0,IF($D196=1,IF(17&lt;=$C196,MIN(IF($E196=1,$F196-$I196,$H196)*INDEX(Rates!$C$2:$AP$60,MATCH($B196,Rates!$A$2:$A$60,0),17),Limits!$B$9*Assets!$S196),MIN(Limits!$B$9*Assets!$S196,MAX(0,$F196-SUM($I196:X196)))),IF($E196=1,$F196-$I196,$H196)*INDEX(Rates!$C$2:$AP$60,MATCH($B196,Rates!$A$2:$A$60,0),17)))</f>
      </c>
      <c r="Z196" s="2">
        <f>IF($B196="",0,IF($D196=1,IF(18&lt;=$C196,MIN(IF($E196=1,$F196-$I196,$H196)*INDEX(Rates!$C$2:$AP$60,MATCH($B196,Rates!$A$2:$A$60,0),18),Limits!$B$9*Assets!$S196),MIN(Limits!$B$9*Assets!$S196,MAX(0,$F196-SUM($I196:Y196)))),IF($E196=1,$F196-$I196,$H196)*INDEX(Rates!$C$2:$AP$60,MATCH($B196,Rates!$A$2:$A$60,0),18)))</f>
      </c>
      <c r="AA196" s="2">
        <f>IF($B196="",0,IF($D196=1,IF(19&lt;=$C196,MIN(IF($E196=1,$F196-$I196,$H196)*INDEX(Rates!$C$2:$AP$60,MATCH($B196,Rates!$A$2:$A$60,0),19),Limits!$B$9*Assets!$S196),MIN(Limits!$B$9*Assets!$S196,MAX(0,$F196-SUM($I196:Z196)))),IF($E196=1,$F196-$I196,$H196)*INDEX(Rates!$C$2:$AP$60,MATCH($B196,Rates!$A$2:$A$60,0),19)))</f>
      </c>
      <c r="AB196" s="2">
        <f>IF($B196="",0,IF($D196=1,IF(20&lt;=$C196,MIN(IF($E196=1,$F196-$I196,$H196)*INDEX(Rates!$C$2:$AP$60,MATCH($B196,Rates!$A$2:$A$60,0),20),Limits!$B$9*Assets!$S196),MIN(Limits!$B$9*Assets!$S196,MAX(0,$F196-SUM($I196:AA196)))),IF($E196=1,$F196-$I196,$H196)*INDEX(Rates!$C$2:$AP$60,MATCH($B196,Rates!$A$2:$A$60,0),20)))</f>
      </c>
      <c r="AC196" s="2">
        <f>IF($B196="",0,IF($D196=1,IF(21&lt;=$C196,MIN(IF($E196=1,$F196-$I196,$H196)*INDEX(Rates!$C$2:$AP$60,MATCH($B196,Rates!$A$2:$A$60,0),21),Limits!$B$9*Assets!$S196),MIN(Limits!$B$9*Assets!$S196,MAX(0,$F196-SUM($I196:AB196)))),IF($E196=1,$F196-$I196,$H196)*INDEX(Rates!$C$2:$AP$60,MATCH($B196,Rates!$A$2:$A$60,0),21)))</f>
      </c>
      <c r="AD196" s="2">
        <f>IF($B196="",0,IF($D196=1,IF(22&lt;=$C196,MIN(IF($E196=1,$F196-$I196,$H196)*INDEX(Rates!$C$2:$AP$60,MATCH($B196,Rates!$A$2:$A$60,0),22),Limits!$B$9*Assets!$S196),MIN(Limits!$B$9*Assets!$S196,MAX(0,$F196-SUM($I196:AC196)))),IF($E196=1,$F196-$I196,$H196)*INDEX(Rates!$C$2:$AP$60,MATCH($B196,Rates!$A$2:$A$60,0),22)))</f>
      </c>
      <c r="AE196" s="2">
        <f>IF($B196="",0,IF($D196=1,IF(23&lt;=$C196,MIN(IF($E196=1,$F196-$I196,$H196)*INDEX(Rates!$C$2:$AP$60,MATCH($B196,Rates!$A$2:$A$60,0),23),Limits!$B$9*Assets!$S196),MIN(Limits!$B$9*Assets!$S196,MAX(0,$F196-SUM($I196:AD196)))),IF($E196=1,$F196-$I196,$H196)*INDEX(Rates!$C$2:$AP$60,MATCH($B196,Rates!$A$2:$A$60,0),23)))</f>
      </c>
      <c r="AF196" s="2">
        <f>IF($B196="",0,IF($D196=1,IF(24&lt;=$C196,MIN(IF($E196=1,$F196-$I196,$H196)*INDEX(Rates!$C$2:$AP$60,MATCH($B196,Rates!$A$2:$A$60,0),24),Limits!$B$9*Assets!$S196),MIN(Limits!$B$9*Assets!$S196,MAX(0,$F196-SUM($I196:AE196)))),IF($E196=1,$F196-$I196,$H196)*INDEX(Rates!$C$2:$AP$60,MATCH($B196,Rates!$A$2:$A$60,0),24)))</f>
      </c>
      <c r="AG196" s="2">
        <f>IF($B196="",0,IF($D196=1,IF(25&lt;=$C196,MIN(IF($E196=1,$F196-$I196,$H196)*INDEX(Rates!$C$2:$AP$60,MATCH($B196,Rates!$A$2:$A$60,0),25),Limits!$B$9*Assets!$S196),MIN(Limits!$B$9*Assets!$S196,MAX(0,$F196-SUM($I196:AF196)))),IF($E196=1,$F196-$I196,$H196)*INDEX(Rates!$C$2:$AP$60,MATCH($B196,Rates!$A$2:$A$60,0),25)))</f>
      </c>
      <c r="AH196" s="2">
        <f>IF($B196="",0,IF($D196=1,IF(26&lt;=$C196,MIN(IF($E196=1,$F196-$I196,$H196)*INDEX(Rates!$C$2:$AP$60,MATCH($B196,Rates!$A$2:$A$60,0),26),Limits!$B$9*Assets!$S196),MIN(Limits!$B$9*Assets!$S196,MAX(0,$F196-SUM($I196:AG196)))),IF($E196=1,$F196-$I196,$H196)*INDEX(Rates!$C$2:$AP$60,MATCH($B196,Rates!$A$2:$A$60,0),26)))</f>
      </c>
      <c r="AI196" s="2">
        <f>IF($B196="",0,IF($D196=1,IF(27&lt;=$C196,MIN(IF($E196=1,$F196-$I196,$H196)*INDEX(Rates!$C$2:$AP$60,MATCH($B196,Rates!$A$2:$A$60,0),27),Limits!$B$9*Assets!$S196),MIN(Limits!$B$9*Assets!$S196,MAX(0,$F196-SUM($I196:AH196)))),IF($E196=1,$F196-$I196,$H196)*INDEX(Rates!$C$2:$AP$60,MATCH($B196,Rates!$A$2:$A$60,0),27)))</f>
      </c>
      <c r="AJ196" s="2">
        <f>IF($B196="",0,IF($D196=1,IF(28&lt;=$C196,MIN(IF($E196=1,$F196-$I196,$H196)*INDEX(Rates!$C$2:$AP$60,MATCH($B196,Rates!$A$2:$A$60,0),28),Limits!$B$9*Assets!$S196),MIN(Limits!$B$9*Assets!$S196,MAX(0,$F196-SUM($I196:AI196)))),IF($E196=1,$F196-$I196,$H196)*INDEX(Rates!$C$2:$AP$60,MATCH($B196,Rates!$A$2:$A$60,0),28)))</f>
      </c>
      <c r="AK196" s="2">
        <f>IF($B196="",0,IF($D196=1,IF(29&lt;=$C196,MIN(IF($E196=1,$F196-$I196,$H196)*INDEX(Rates!$C$2:$AP$60,MATCH($B196,Rates!$A$2:$A$60,0),29),Limits!$B$9*Assets!$S196),MIN(Limits!$B$9*Assets!$S196,MAX(0,$F196-SUM($I196:AJ196)))),IF($E196=1,$F196-$I196,$H196)*INDEX(Rates!$C$2:$AP$60,MATCH($B196,Rates!$A$2:$A$60,0),29)))</f>
      </c>
      <c r="AL196" s="2">
        <f>IF($B196="",0,IF($D196=1,IF(30&lt;=$C196,MIN(IF($E196=1,$F196-$I196,$H196)*INDEX(Rates!$C$2:$AP$60,MATCH($B196,Rates!$A$2:$A$60,0),30),Limits!$B$9*Assets!$S196),MIN(Limits!$B$9*Assets!$S196,MAX(0,$F196-SUM($I196:AK196)))),IF($E196=1,$F196-$I196,$H196)*INDEX(Rates!$C$2:$AP$60,MATCH($B196,Rates!$A$2:$A$60,0),30)))</f>
      </c>
      <c r="AM196" s="2">
        <f>IF($B196="",0,IF($D196=1,IF(31&lt;=$C196,MIN(IF($E196=1,$F196-$I196,$H196)*INDEX(Rates!$C$2:$AP$60,MATCH($B196,Rates!$A$2:$A$60,0),31),Limits!$B$9*Assets!$S196),MIN(Limits!$B$9*Assets!$S196,MAX(0,$F196-SUM($I196:AL196)))),IF($E196=1,$F196-$I196,$H196)*INDEX(Rates!$C$2:$AP$60,MATCH($B196,Rates!$A$2:$A$60,0),31)))</f>
      </c>
      <c r="AN196" s="2">
        <f>IF($B196="",0,IF($D196=1,IF(32&lt;=$C196,MIN(IF($E196=1,$F196-$I196,$H196)*INDEX(Rates!$C$2:$AP$60,MATCH($B196,Rates!$A$2:$A$60,0),32),Limits!$B$9*Assets!$S196),MIN(Limits!$B$9*Assets!$S196,MAX(0,$F196-SUM($I196:AM196)))),IF($E196=1,$F196-$I196,$H196)*INDEX(Rates!$C$2:$AP$60,MATCH($B196,Rates!$A$2:$A$60,0),32)))</f>
      </c>
      <c r="AO196" s="2">
        <f>IF($B196="",0,IF($D196=1,IF(33&lt;=$C196,MIN(IF($E196=1,$F196-$I196,$H196)*INDEX(Rates!$C$2:$AP$60,MATCH($B196,Rates!$A$2:$A$60,0),33),Limits!$B$9*Assets!$S196),MIN(Limits!$B$9*Assets!$S196,MAX(0,$F196-SUM($I196:AN196)))),IF($E196=1,$F196-$I196,$H196)*INDEX(Rates!$C$2:$AP$60,MATCH($B196,Rates!$A$2:$A$60,0),33)))</f>
      </c>
      <c r="AP196" s="2">
        <f>IF($B196="",0,IF($D196=1,IF(34&lt;=$C196,MIN(IF($E196=1,$F196-$I196,$H196)*INDEX(Rates!$C$2:$AP$60,MATCH($B196,Rates!$A$2:$A$60,0),34),Limits!$B$9*Assets!$S196),MIN(Limits!$B$9*Assets!$S196,MAX(0,$F196-SUM($I196:AO196)))),IF($E196=1,$F196-$I196,$H196)*INDEX(Rates!$C$2:$AP$60,MATCH($B196,Rates!$A$2:$A$60,0),34)))</f>
      </c>
      <c r="AQ196" s="2">
        <f>IF($B196="",0,IF($D196=1,IF(35&lt;=$C196,MIN(IF($E196=1,$F196-$I196,$H196)*INDEX(Rates!$C$2:$AP$60,MATCH($B196,Rates!$A$2:$A$60,0),35),Limits!$B$9*Assets!$S196),MIN(Limits!$B$9*Assets!$S196,MAX(0,$F196-SUM($I196:AP196)))),IF($E196=1,$F196-$I196,$H196)*INDEX(Rates!$C$2:$AP$60,MATCH($B196,Rates!$A$2:$A$60,0),35)))</f>
      </c>
      <c r="AR196" s="2">
        <f>IF($B196="",0,IF($D196=1,IF(36&lt;=$C196,MIN(IF($E196=1,$F196-$I196,$H196)*INDEX(Rates!$C$2:$AP$60,MATCH($B196,Rates!$A$2:$A$60,0),36),Limits!$B$9*Assets!$S196),MIN(Limits!$B$9*Assets!$S196,MAX(0,$F196-SUM($I196:AQ196)))),IF($E196=1,$F196-$I196,$H196)*INDEX(Rates!$C$2:$AP$60,MATCH($B196,Rates!$A$2:$A$60,0),36)))</f>
      </c>
      <c r="AS196" s="2">
        <f>IF($B196="",0,IF($D196=1,IF(37&lt;=$C196,MIN(IF($E196=1,$F196-$I196,$H196)*INDEX(Rates!$C$2:$AP$60,MATCH($B196,Rates!$A$2:$A$60,0),37),Limits!$B$9*Assets!$S196),MIN(Limits!$B$9*Assets!$S196,MAX(0,$F196-SUM($I196:AR196)))),IF($E196=1,$F196-$I196,$H196)*INDEX(Rates!$C$2:$AP$60,MATCH($B196,Rates!$A$2:$A$60,0),37)))</f>
      </c>
      <c r="AT196" s="2">
        <f>IF($B196="",0,IF($D196=1,IF(38&lt;=$C196,MIN(IF($E196=1,$F196-$I196,$H196)*INDEX(Rates!$C$2:$AP$60,MATCH($B196,Rates!$A$2:$A$60,0),38),Limits!$B$9*Assets!$S196),MIN(Limits!$B$9*Assets!$S196,MAX(0,$F196-SUM($I196:AS196)))),IF($E196=1,$F196-$I196,$H196)*INDEX(Rates!$C$2:$AP$60,MATCH($B196,Rates!$A$2:$A$60,0),38)))</f>
      </c>
      <c r="AU196" s="2">
        <f>IF($B196="",0,IF($D196=1,IF(39&lt;=$C196,MIN(IF($E196=1,$F196-$I196,$H196)*INDEX(Rates!$C$2:$AP$60,MATCH($B196,Rates!$A$2:$A$60,0),39),Limits!$B$9*Assets!$S196),MIN(Limits!$B$9*Assets!$S196,MAX(0,$F196-SUM($I196:AT196)))),IF($E196=1,$F196-$I196,$H196)*INDEX(Rates!$C$2:$AP$60,MATCH($B196,Rates!$A$2:$A$60,0),39)))</f>
      </c>
      <c r="AV196" s="2">
        <f>IF($B196="",0,IF($D196=1,IF(40&lt;=$C196,MIN(IF($E196=1,$F196-$I196,$H196)*INDEX(Rates!$C$2:$AP$60,MATCH($B196,Rates!$A$2:$A$60,0),40),Limits!$B$9*Assets!$S196),MIN(Limits!$B$9*Assets!$S196,MAX(0,$F196-SUM($I196:AU196)))),IF($E196=1,$F196-$I196,$H196)*INDEX(Rates!$C$2:$AP$60,MATCH($B196,Rates!$A$2:$A$60,0),40)))</f>
      </c>
    </row>
    <row r="197" spans="1:48" x14ac:dyDescent="0.25">
      <c r="A197">
        <f>IF(Assets!A197="","",Assets!A197)</f>
      </c>
      <c r="B197">
        <f>Assets!AD197</f>
      </c>
      <c r="C197">
        <f>IF(B197="",0,INDEX(Rates!$B$2:$B$60,MATCH(B197,Rates!$A$2:$A$60,0)))</f>
      </c>
      <c r="D197">
        <f>Assets!X197</f>
      </c>
      <c r="E197">
        <f>IF(AND(D197=1,Assets!J197=1,Assets!K197=0),1,0)</f>
      </c>
      <c r="F197">
        <f>Assets!T197</f>
      </c>
      <c r="G197">
        <f>Assets!AF197+Assets!L197</f>
      </c>
      <c r="H197">
        <f>Assets!M197</f>
      </c>
      <c r="I197" s="2">
        <f>IF($B197="",0,IF($D197=1,IF(1&lt;=$C197,MIN($G197+$H197*INDEX(Rates!$C$2:$AP$60,MATCH($B197,Rates!$A$2:$A$60,0),1),Assets!$Z197),MIN($G197+$H197*INDEX(Rates!$C$2:$AP$60,MATCH($B197,Rates!$A$2:$A$60,0),1),Assets!$Z197)),$G197+$H197*INDEX(Rates!$C$2:$AP$60,MATCH($B197,Rates!$A$2:$A$60,0),1)))</f>
      </c>
      <c r="J197" s="2">
        <f>IF($B197="",0,IF($D197=1,IF(2&lt;=$C197,MIN(IF($E197=1,$F197-$I197,$H197)*INDEX(Rates!$C$2:$AP$60,MATCH($B197,Rates!$A$2:$A$60,0),2),Limits!$B$7*Assets!$S197),MIN(Limits!$B$9*Assets!$S197,MAX(0,$F197-SUM($I197:I197)))),IF($E197=1,$F197-$I197,$H197)*INDEX(Rates!$C$2:$AP$60,MATCH($B197,Rates!$A$2:$A$60,0),2)))</f>
      </c>
      <c r="K197" s="2">
        <f>IF($B197="",0,IF($D197=1,IF(3&lt;=$C197,MIN(IF($E197=1,$F197-$I197,$H197)*INDEX(Rates!$C$2:$AP$60,MATCH($B197,Rates!$A$2:$A$60,0),3),Limits!$B$8*Assets!$S197),MIN(Limits!$B$9*Assets!$S197,MAX(0,$F197-SUM($I197:J197)))),IF($E197=1,$F197-$I197,$H197)*INDEX(Rates!$C$2:$AP$60,MATCH($B197,Rates!$A$2:$A$60,0),3)))</f>
      </c>
      <c r="L197" s="2">
        <f>IF($B197="",0,IF($D197=1,IF(4&lt;=$C197,MIN(IF($E197=1,$F197-$I197,$H197)*INDEX(Rates!$C$2:$AP$60,MATCH($B197,Rates!$A$2:$A$60,0),4),Limits!$B$9*Assets!$S197),MIN(Limits!$B$9*Assets!$S197,MAX(0,$F197-SUM($I197:K197)))),IF($E197=1,$F197-$I197,$H197)*INDEX(Rates!$C$2:$AP$60,MATCH($B197,Rates!$A$2:$A$60,0),4)))</f>
      </c>
      <c r="M197" s="2">
        <f>IF($B197="",0,IF($D197=1,IF(5&lt;=$C197,MIN(IF($E197=1,$F197-$I197,$H197)*INDEX(Rates!$C$2:$AP$60,MATCH($B197,Rates!$A$2:$A$60,0),5),Limits!$B$9*Assets!$S197),MIN(Limits!$B$9*Assets!$S197,MAX(0,$F197-SUM($I197:L197)))),IF($E197=1,$F197-$I197,$H197)*INDEX(Rates!$C$2:$AP$60,MATCH($B197,Rates!$A$2:$A$60,0),5)))</f>
      </c>
      <c r="N197" s="2">
        <f>IF($B197="",0,IF($D197=1,IF(6&lt;=$C197,MIN(IF($E197=1,$F197-$I197,$H197)*INDEX(Rates!$C$2:$AP$60,MATCH($B197,Rates!$A$2:$A$60,0),6),Limits!$B$9*Assets!$S197),MIN(Limits!$B$9*Assets!$S197,MAX(0,$F197-SUM($I197:M197)))),IF($E197=1,$F197-$I197,$H197)*INDEX(Rates!$C$2:$AP$60,MATCH($B197,Rates!$A$2:$A$60,0),6)))</f>
      </c>
      <c r="O197" s="2">
        <f>IF($B197="",0,IF($D197=1,IF(7&lt;=$C197,MIN(IF($E197=1,$F197-$I197,$H197)*INDEX(Rates!$C$2:$AP$60,MATCH($B197,Rates!$A$2:$A$60,0),7),Limits!$B$9*Assets!$S197),MIN(Limits!$B$9*Assets!$S197,MAX(0,$F197-SUM($I197:N197)))),IF($E197=1,$F197-$I197,$H197)*INDEX(Rates!$C$2:$AP$60,MATCH($B197,Rates!$A$2:$A$60,0),7)))</f>
      </c>
      <c r="P197" s="2">
        <f>IF($B197="",0,IF($D197=1,IF(8&lt;=$C197,MIN(IF($E197=1,$F197-$I197,$H197)*INDEX(Rates!$C$2:$AP$60,MATCH($B197,Rates!$A$2:$A$60,0),8),Limits!$B$9*Assets!$S197),MIN(Limits!$B$9*Assets!$S197,MAX(0,$F197-SUM($I197:O197)))),IF($E197=1,$F197-$I197,$H197)*INDEX(Rates!$C$2:$AP$60,MATCH($B197,Rates!$A$2:$A$60,0),8)))</f>
      </c>
      <c r="Q197" s="2">
        <f>IF($B197="",0,IF($D197=1,IF(9&lt;=$C197,MIN(IF($E197=1,$F197-$I197,$H197)*INDEX(Rates!$C$2:$AP$60,MATCH($B197,Rates!$A$2:$A$60,0),9),Limits!$B$9*Assets!$S197),MIN(Limits!$B$9*Assets!$S197,MAX(0,$F197-SUM($I197:P197)))),IF($E197=1,$F197-$I197,$H197)*INDEX(Rates!$C$2:$AP$60,MATCH($B197,Rates!$A$2:$A$60,0),9)))</f>
      </c>
      <c r="R197" s="2">
        <f>IF($B197="",0,IF($D197=1,IF(10&lt;=$C197,MIN(IF($E197=1,$F197-$I197,$H197)*INDEX(Rates!$C$2:$AP$60,MATCH($B197,Rates!$A$2:$A$60,0),10),Limits!$B$9*Assets!$S197),MIN(Limits!$B$9*Assets!$S197,MAX(0,$F197-SUM($I197:Q197)))),IF($E197=1,$F197-$I197,$H197)*INDEX(Rates!$C$2:$AP$60,MATCH($B197,Rates!$A$2:$A$60,0),10)))</f>
      </c>
      <c r="S197" s="2">
        <f>IF($B197="",0,IF($D197=1,IF(11&lt;=$C197,MIN(IF($E197=1,$F197-$I197,$H197)*INDEX(Rates!$C$2:$AP$60,MATCH($B197,Rates!$A$2:$A$60,0),11),Limits!$B$9*Assets!$S197),MIN(Limits!$B$9*Assets!$S197,MAX(0,$F197-SUM($I197:R197)))),IF($E197=1,$F197-$I197,$H197)*INDEX(Rates!$C$2:$AP$60,MATCH($B197,Rates!$A$2:$A$60,0),11)))</f>
      </c>
      <c r="T197" s="2">
        <f>IF($B197="",0,IF($D197=1,IF(12&lt;=$C197,MIN(IF($E197=1,$F197-$I197,$H197)*INDEX(Rates!$C$2:$AP$60,MATCH($B197,Rates!$A$2:$A$60,0),12),Limits!$B$9*Assets!$S197),MIN(Limits!$B$9*Assets!$S197,MAX(0,$F197-SUM($I197:S197)))),IF($E197=1,$F197-$I197,$H197)*INDEX(Rates!$C$2:$AP$60,MATCH($B197,Rates!$A$2:$A$60,0),12)))</f>
      </c>
      <c r="U197" s="2">
        <f>IF($B197="",0,IF($D197=1,IF(13&lt;=$C197,MIN(IF($E197=1,$F197-$I197,$H197)*INDEX(Rates!$C$2:$AP$60,MATCH($B197,Rates!$A$2:$A$60,0),13),Limits!$B$9*Assets!$S197),MIN(Limits!$B$9*Assets!$S197,MAX(0,$F197-SUM($I197:T197)))),IF($E197=1,$F197-$I197,$H197)*INDEX(Rates!$C$2:$AP$60,MATCH($B197,Rates!$A$2:$A$60,0),13)))</f>
      </c>
      <c r="V197" s="2">
        <f>IF($B197="",0,IF($D197=1,IF(14&lt;=$C197,MIN(IF($E197=1,$F197-$I197,$H197)*INDEX(Rates!$C$2:$AP$60,MATCH($B197,Rates!$A$2:$A$60,0),14),Limits!$B$9*Assets!$S197),MIN(Limits!$B$9*Assets!$S197,MAX(0,$F197-SUM($I197:U197)))),IF($E197=1,$F197-$I197,$H197)*INDEX(Rates!$C$2:$AP$60,MATCH($B197,Rates!$A$2:$A$60,0),14)))</f>
      </c>
      <c r="W197" s="2">
        <f>IF($B197="",0,IF($D197=1,IF(15&lt;=$C197,MIN(IF($E197=1,$F197-$I197,$H197)*INDEX(Rates!$C$2:$AP$60,MATCH($B197,Rates!$A$2:$A$60,0),15),Limits!$B$9*Assets!$S197),MIN(Limits!$B$9*Assets!$S197,MAX(0,$F197-SUM($I197:V197)))),IF($E197=1,$F197-$I197,$H197)*INDEX(Rates!$C$2:$AP$60,MATCH($B197,Rates!$A$2:$A$60,0),15)))</f>
      </c>
      <c r="X197" s="2">
        <f>IF($B197="",0,IF($D197=1,IF(16&lt;=$C197,MIN(IF($E197=1,$F197-$I197,$H197)*INDEX(Rates!$C$2:$AP$60,MATCH($B197,Rates!$A$2:$A$60,0),16),Limits!$B$9*Assets!$S197),MIN(Limits!$B$9*Assets!$S197,MAX(0,$F197-SUM($I197:W197)))),IF($E197=1,$F197-$I197,$H197)*INDEX(Rates!$C$2:$AP$60,MATCH($B197,Rates!$A$2:$A$60,0),16)))</f>
      </c>
      <c r="Y197" s="2">
        <f>IF($B197="",0,IF($D197=1,IF(17&lt;=$C197,MIN(IF($E197=1,$F197-$I197,$H197)*INDEX(Rates!$C$2:$AP$60,MATCH($B197,Rates!$A$2:$A$60,0),17),Limits!$B$9*Assets!$S197),MIN(Limits!$B$9*Assets!$S197,MAX(0,$F197-SUM($I197:X197)))),IF($E197=1,$F197-$I197,$H197)*INDEX(Rates!$C$2:$AP$60,MATCH($B197,Rates!$A$2:$A$60,0),17)))</f>
      </c>
      <c r="Z197" s="2">
        <f>IF($B197="",0,IF($D197=1,IF(18&lt;=$C197,MIN(IF($E197=1,$F197-$I197,$H197)*INDEX(Rates!$C$2:$AP$60,MATCH($B197,Rates!$A$2:$A$60,0),18),Limits!$B$9*Assets!$S197),MIN(Limits!$B$9*Assets!$S197,MAX(0,$F197-SUM($I197:Y197)))),IF($E197=1,$F197-$I197,$H197)*INDEX(Rates!$C$2:$AP$60,MATCH($B197,Rates!$A$2:$A$60,0),18)))</f>
      </c>
      <c r="AA197" s="2">
        <f>IF($B197="",0,IF($D197=1,IF(19&lt;=$C197,MIN(IF($E197=1,$F197-$I197,$H197)*INDEX(Rates!$C$2:$AP$60,MATCH($B197,Rates!$A$2:$A$60,0),19),Limits!$B$9*Assets!$S197),MIN(Limits!$B$9*Assets!$S197,MAX(0,$F197-SUM($I197:Z197)))),IF($E197=1,$F197-$I197,$H197)*INDEX(Rates!$C$2:$AP$60,MATCH($B197,Rates!$A$2:$A$60,0),19)))</f>
      </c>
      <c r="AB197" s="2">
        <f>IF($B197="",0,IF($D197=1,IF(20&lt;=$C197,MIN(IF($E197=1,$F197-$I197,$H197)*INDEX(Rates!$C$2:$AP$60,MATCH($B197,Rates!$A$2:$A$60,0),20),Limits!$B$9*Assets!$S197),MIN(Limits!$B$9*Assets!$S197,MAX(0,$F197-SUM($I197:AA197)))),IF($E197=1,$F197-$I197,$H197)*INDEX(Rates!$C$2:$AP$60,MATCH($B197,Rates!$A$2:$A$60,0),20)))</f>
      </c>
      <c r="AC197" s="2">
        <f>IF($B197="",0,IF($D197=1,IF(21&lt;=$C197,MIN(IF($E197=1,$F197-$I197,$H197)*INDEX(Rates!$C$2:$AP$60,MATCH($B197,Rates!$A$2:$A$60,0),21),Limits!$B$9*Assets!$S197),MIN(Limits!$B$9*Assets!$S197,MAX(0,$F197-SUM($I197:AB197)))),IF($E197=1,$F197-$I197,$H197)*INDEX(Rates!$C$2:$AP$60,MATCH($B197,Rates!$A$2:$A$60,0),21)))</f>
      </c>
      <c r="AD197" s="2">
        <f>IF($B197="",0,IF($D197=1,IF(22&lt;=$C197,MIN(IF($E197=1,$F197-$I197,$H197)*INDEX(Rates!$C$2:$AP$60,MATCH($B197,Rates!$A$2:$A$60,0),22),Limits!$B$9*Assets!$S197),MIN(Limits!$B$9*Assets!$S197,MAX(0,$F197-SUM($I197:AC197)))),IF($E197=1,$F197-$I197,$H197)*INDEX(Rates!$C$2:$AP$60,MATCH($B197,Rates!$A$2:$A$60,0),22)))</f>
      </c>
      <c r="AE197" s="2">
        <f>IF($B197="",0,IF($D197=1,IF(23&lt;=$C197,MIN(IF($E197=1,$F197-$I197,$H197)*INDEX(Rates!$C$2:$AP$60,MATCH($B197,Rates!$A$2:$A$60,0),23),Limits!$B$9*Assets!$S197),MIN(Limits!$B$9*Assets!$S197,MAX(0,$F197-SUM($I197:AD197)))),IF($E197=1,$F197-$I197,$H197)*INDEX(Rates!$C$2:$AP$60,MATCH($B197,Rates!$A$2:$A$60,0),23)))</f>
      </c>
      <c r="AF197" s="2">
        <f>IF($B197="",0,IF($D197=1,IF(24&lt;=$C197,MIN(IF($E197=1,$F197-$I197,$H197)*INDEX(Rates!$C$2:$AP$60,MATCH($B197,Rates!$A$2:$A$60,0),24),Limits!$B$9*Assets!$S197),MIN(Limits!$B$9*Assets!$S197,MAX(0,$F197-SUM($I197:AE197)))),IF($E197=1,$F197-$I197,$H197)*INDEX(Rates!$C$2:$AP$60,MATCH($B197,Rates!$A$2:$A$60,0),24)))</f>
      </c>
      <c r="AG197" s="2">
        <f>IF($B197="",0,IF($D197=1,IF(25&lt;=$C197,MIN(IF($E197=1,$F197-$I197,$H197)*INDEX(Rates!$C$2:$AP$60,MATCH($B197,Rates!$A$2:$A$60,0),25),Limits!$B$9*Assets!$S197),MIN(Limits!$B$9*Assets!$S197,MAX(0,$F197-SUM($I197:AF197)))),IF($E197=1,$F197-$I197,$H197)*INDEX(Rates!$C$2:$AP$60,MATCH($B197,Rates!$A$2:$A$60,0),25)))</f>
      </c>
      <c r="AH197" s="2">
        <f>IF($B197="",0,IF($D197=1,IF(26&lt;=$C197,MIN(IF($E197=1,$F197-$I197,$H197)*INDEX(Rates!$C$2:$AP$60,MATCH($B197,Rates!$A$2:$A$60,0),26),Limits!$B$9*Assets!$S197),MIN(Limits!$B$9*Assets!$S197,MAX(0,$F197-SUM($I197:AG197)))),IF($E197=1,$F197-$I197,$H197)*INDEX(Rates!$C$2:$AP$60,MATCH($B197,Rates!$A$2:$A$60,0),26)))</f>
      </c>
      <c r="AI197" s="2">
        <f>IF($B197="",0,IF($D197=1,IF(27&lt;=$C197,MIN(IF($E197=1,$F197-$I197,$H197)*INDEX(Rates!$C$2:$AP$60,MATCH($B197,Rates!$A$2:$A$60,0),27),Limits!$B$9*Assets!$S197),MIN(Limits!$B$9*Assets!$S197,MAX(0,$F197-SUM($I197:AH197)))),IF($E197=1,$F197-$I197,$H197)*INDEX(Rates!$C$2:$AP$60,MATCH($B197,Rates!$A$2:$A$60,0),27)))</f>
      </c>
      <c r="AJ197" s="2">
        <f>IF($B197="",0,IF($D197=1,IF(28&lt;=$C197,MIN(IF($E197=1,$F197-$I197,$H197)*INDEX(Rates!$C$2:$AP$60,MATCH($B197,Rates!$A$2:$A$60,0),28),Limits!$B$9*Assets!$S197),MIN(Limits!$B$9*Assets!$S197,MAX(0,$F197-SUM($I197:AI197)))),IF($E197=1,$F197-$I197,$H197)*INDEX(Rates!$C$2:$AP$60,MATCH($B197,Rates!$A$2:$A$60,0),28)))</f>
      </c>
      <c r="AK197" s="2">
        <f>IF($B197="",0,IF($D197=1,IF(29&lt;=$C197,MIN(IF($E197=1,$F197-$I197,$H197)*INDEX(Rates!$C$2:$AP$60,MATCH($B197,Rates!$A$2:$A$60,0),29),Limits!$B$9*Assets!$S197),MIN(Limits!$B$9*Assets!$S197,MAX(0,$F197-SUM($I197:AJ197)))),IF($E197=1,$F197-$I197,$H197)*INDEX(Rates!$C$2:$AP$60,MATCH($B197,Rates!$A$2:$A$60,0),29)))</f>
      </c>
      <c r="AL197" s="2">
        <f>IF($B197="",0,IF($D197=1,IF(30&lt;=$C197,MIN(IF($E197=1,$F197-$I197,$H197)*INDEX(Rates!$C$2:$AP$60,MATCH($B197,Rates!$A$2:$A$60,0),30),Limits!$B$9*Assets!$S197),MIN(Limits!$B$9*Assets!$S197,MAX(0,$F197-SUM($I197:AK197)))),IF($E197=1,$F197-$I197,$H197)*INDEX(Rates!$C$2:$AP$60,MATCH($B197,Rates!$A$2:$A$60,0),30)))</f>
      </c>
      <c r="AM197" s="2">
        <f>IF($B197="",0,IF($D197=1,IF(31&lt;=$C197,MIN(IF($E197=1,$F197-$I197,$H197)*INDEX(Rates!$C$2:$AP$60,MATCH($B197,Rates!$A$2:$A$60,0),31),Limits!$B$9*Assets!$S197),MIN(Limits!$B$9*Assets!$S197,MAX(0,$F197-SUM($I197:AL197)))),IF($E197=1,$F197-$I197,$H197)*INDEX(Rates!$C$2:$AP$60,MATCH($B197,Rates!$A$2:$A$60,0),31)))</f>
      </c>
      <c r="AN197" s="2">
        <f>IF($B197="",0,IF($D197=1,IF(32&lt;=$C197,MIN(IF($E197=1,$F197-$I197,$H197)*INDEX(Rates!$C$2:$AP$60,MATCH($B197,Rates!$A$2:$A$60,0),32),Limits!$B$9*Assets!$S197),MIN(Limits!$B$9*Assets!$S197,MAX(0,$F197-SUM($I197:AM197)))),IF($E197=1,$F197-$I197,$H197)*INDEX(Rates!$C$2:$AP$60,MATCH($B197,Rates!$A$2:$A$60,0),32)))</f>
      </c>
      <c r="AO197" s="2">
        <f>IF($B197="",0,IF($D197=1,IF(33&lt;=$C197,MIN(IF($E197=1,$F197-$I197,$H197)*INDEX(Rates!$C$2:$AP$60,MATCH($B197,Rates!$A$2:$A$60,0),33),Limits!$B$9*Assets!$S197),MIN(Limits!$B$9*Assets!$S197,MAX(0,$F197-SUM($I197:AN197)))),IF($E197=1,$F197-$I197,$H197)*INDEX(Rates!$C$2:$AP$60,MATCH($B197,Rates!$A$2:$A$60,0),33)))</f>
      </c>
      <c r="AP197" s="2">
        <f>IF($B197="",0,IF($D197=1,IF(34&lt;=$C197,MIN(IF($E197=1,$F197-$I197,$H197)*INDEX(Rates!$C$2:$AP$60,MATCH($B197,Rates!$A$2:$A$60,0),34),Limits!$B$9*Assets!$S197),MIN(Limits!$B$9*Assets!$S197,MAX(0,$F197-SUM($I197:AO197)))),IF($E197=1,$F197-$I197,$H197)*INDEX(Rates!$C$2:$AP$60,MATCH($B197,Rates!$A$2:$A$60,0),34)))</f>
      </c>
      <c r="AQ197" s="2">
        <f>IF($B197="",0,IF($D197=1,IF(35&lt;=$C197,MIN(IF($E197=1,$F197-$I197,$H197)*INDEX(Rates!$C$2:$AP$60,MATCH($B197,Rates!$A$2:$A$60,0),35),Limits!$B$9*Assets!$S197),MIN(Limits!$B$9*Assets!$S197,MAX(0,$F197-SUM($I197:AP197)))),IF($E197=1,$F197-$I197,$H197)*INDEX(Rates!$C$2:$AP$60,MATCH($B197,Rates!$A$2:$A$60,0),35)))</f>
      </c>
      <c r="AR197" s="2">
        <f>IF($B197="",0,IF($D197=1,IF(36&lt;=$C197,MIN(IF($E197=1,$F197-$I197,$H197)*INDEX(Rates!$C$2:$AP$60,MATCH($B197,Rates!$A$2:$A$60,0),36),Limits!$B$9*Assets!$S197),MIN(Limits!$B$9*Assets!$S197,MAX(0,$F197-SUM($I197:AQ197)))),IF($E197=1,$F197-$I197,$H197)*INDEX(Rates!$C$2:$AP$60,MATCH($B197,Rates!$A$2:$A$60,0),36)))</f>
      </c>
      <c r="AS197" s="2">
        <f>IF($B197="",0,IF($D197=1,IF(37&lt;=$C197,MIN(IF($E197=1,$F197-$I197,$H197)*INDEX(Rates!$C$2:$AP$60,MATCH($B197,Rates!$A$2:$A$60,0),37),Limits!$B$9*Assets!$S197),MIN(Limits!$B$9*Assets!$S197,MAX(0,$F197-SUM($I197:AR197)))),IF($E197=1,$F197-$I197,$H197)*INDEX(Rates!$C$2:$AP$60,MATCH($B197,Rates!$A$2:$A$60,0),37)))</f>
      </c>
      <c r="AT197" s="2">
        <f>IF($B197="",0,IF($D197=1,IF(38&lt;=$C197,MIN(IF($E197=1,$F197-$I197,$H197)*INDEX(Rates!$C$2:$AP$60,MATCH($B197,Rates!$A$2:$A$60,0),38),Limits!$B$9*Assets!$S197),MIN(Limits!$B$9*Assets!$S197,MAX(0,$F197-SUM($I197:AS197)))),IF($E197=1,$F197-$I197,$H197)*INDEX(Rates!$C$2:$AP$60,MATCH($B197,Rates!$A$2:$A$60,0),38)))</f>
      </c>
      <c r="AU197" s="2">
        <f>IF($B197="",0,IF($D197=1,IF(39&lt;=$C197,MIN(IF($E197=1,$F197-$I197,$H197)*INDEX(Rates!$C$2:$AP$60,MATCH($B197,Rates!$A$2:$A$60,0),39),Limits!$B$9*Assets!$S197),MIN(Limits!$B$9*Assets!$S197,MAX(0,$F197-SUM($I197:AT197)))),IF($E197=1,$F197-$I197,$H197)*INDEX(Rates!$C$2:$AP$60,MATCH($B197,Rates!$A$2:$A$60,0),39)))</f>
      </c>
      <c r="AV197" s="2">
        <f>IF($B197="",0,IF($D197=1,IF(40&lt;=$C197,MIN(IF($E197=1,$F197-$I197,$H197)*INDEX(Rates!$C$2:$AP$60,MATCH($B197,Rates!$A$2:$A$60,0),40),Limits!$B$9*Assets!$S197),MIN(Limits!$B$9*Assets!$S197,MAX(0,$F197-SUM($I197:AU197)))),IF($E197=1,$F197-$I197,$H197)*INDEX(Rates!$C$2:$AP$60,MATCH($B197,Rates!$A$2:$A$60,0),40)))</f>
      </c>
    </row>
    <row r="198" spans="1:48" x14ac:dyDescent="0.25">
      <c r="A198">
        <f>IF(Assets!A198="","",Assets!A198)</f>
      </c>
      <c r="B198">
        <f>Assets!AD198</f>
      </c>
      <c r="C198">
        <f>IF(B198="",0,INDEX(Rates!$B$2:$B$60,MATCH(B198,Rates!$A$2:$A$60,0)))</f>
      </c>
      <c r="D198">
        <f>Assets!X198</f>
      </c>
      <c r="E198">
        <f>IF(AND(D198=1,Assets!J198=1,Assets!K198=0),1,0)</f>
      </c>
      <c r="F198">
        <f>Assets!T198</f>
      </c>
      <c r="G198">
        <f>Assets!AF198+Assets!L198</f>
      </c>
      <c r="H198">
        <f>Assets!M198</f>
      </c>
      <c r="I198" s="2">
        <f>IF($B198="",0,IF($D198=1,IF(1&lt;=$C198,MIN($G198+$H198*INDEX(Rates!$C$2:$AP$60,MATCH($B198,Rates!$A$2:$A$60,0),1),Assets!$Z198),MIN($G198+$H198*INDEX(Rates!$C$2:$AP$60,MATCH($B198,Rates!$A$2:$A$60,0),1),Assets!$Z198)),$G198+$H198*INDEX(Rates!$C$2:$AP$60,MATCH($B198,Rates!$A$2:$A$60,0),1)))</f>
      </c>
      <c r="J198" s="2">
        <f>IF($B198="",0,IF($D198=1,IF(2&lt;=$C198,MIN(IF($E198=1,$F198-$I198,$H198)*INDEX(Rates!$C$2:$AP$60,MATCH($B198,Rates!$A$2:$A$60,0),2),Limits!$B$7*Assets!$S198),MIN(Limits!$B$9*Assets!$S198,MAX(0,$F198-SUM($I198:I198)))),IF($E198=1,$F198-$I198,$H198)*INDEX(Rates!$C$2:$AP$60,MATCH($B198,Rates!$A$2:$A$60,0),2)))</f>
      </c>
      <c r="K198" s="2">
        <f>IF($B198="",0,IF($D198=1,IF(3&lt;=$C198,MIN(IF($E198=1,$F198-$I198,$H198)*INDEX(Rates!$C$2:$AP$60,MATCH($B198,Rates!$A$2:$A$60,0),3),Limits!$B$8*Assets!$S198),MIN(Limits!$B$9*Assets!$S198,MAX(0,$F198-SUM($I198:J198)))),IF($E198=1,$F198-$I198,$H198)*INDEX(Rates!$C$2:$AP$60,MATCH($B198,Rates!$A$2:$A$60,0),3)))</f>
      </c>
      <c r="L198" s="2">
        <f>IF($B198="",0,IF($D198=1,IF(4&lt;=$C198,MIN(IF($E198=1,$F198-$I198,$H198)*INDEX(Rates!$C$2:$AP$60,MATCH($B198,Rates!$A$2:$A$60,0),4),Limits!$B$9*Assets!$S198),MIN(Limits!$B$9*Assets!$S198,MAX(0,$F198-SUM($I198:K198)))),IF($E198=1,$F198-$I198,$H198)*INDEX(Rates!$C$2:$AP$60,MATCH($B198,Rates!$A$2:$A$60,0),4)))</f>
      </c>
      <c r="M198" s="2">
        <f>IF($B198="",0,IF($D198=1,IF(5&lt;=$C198,MIN(IF($E198=1,$F198-$I198,$H198)*INDEX(Rates!$C$2:$AP$60,MATCH($B198,Rates!$A$2:$A$60,0),5),Limits!$B$9*Assets!$S198),MIN(Limits!$B$9*Assets!$S198,MAX(0,$F198-SUM($I198:L198)))),IF($E198=1,$F198-$I198,$H198)*INDEX(Rates!$C$2:$AP$60,MATCH($B198,Rates!$A$2:$A$60,0),5)))</f>
      </c>
      <c r="N198" s="2">
        <f>IF($B198="",0,IF($D198=1,IF(6&lt;=$C198,MIN(IF($E198=1,$F198-$I198,$H198)*INDEX(Rates!$C$2:$AP$60,MATCH($B198,Rates!$A$2:$A$60,0),6),Limits!$B$9*Assets!$S198),MIN(Limits!$B$9*Assets!$S198,MAX(0,$F198-SUM($I198:M198)))),IF($E198=1,$F198-$I198,$H198)*INDEX(Rates!$C$2:$AP$60,MATCH($B198,Rates!$A$2:$A$60,0),6)))</f>
      </c>
      <c r="O198" s="2">
        <f>IF($B198="",0,IF($D198=1,IF(7&lt;=$C198,MIN(IF($E198=1,$F198-$I198,$H198)*INDEX(Rates!$C$2:$AP$60,MATCH($B198,Rates!$A$2:$A$60,0),7),Limits!$B$9*Assets!$S198),MIN(Limits!$B$9*Assets!$S198,MAX(0,$F198-SUM($I198:N198)))),IF($E198=1,$F198-$I198,$H198)*INDEX(Rates!$C$2:$AP$60,MATCH($B198,Rates!$A$2:$A$60,0),7)))</f>
      </c>
      <c r="P198" s="2">
        <f>IF($B198="",0,IF($D198=1,IF(8&lt;=$C198,MIN(IF($E198=1,$F198-$I198,$H198)*INDEX(Rates!$C$2:$AP$60,MATCH($B198,Rates!$A$2:$A$60,0),8),Limits!$B$9*Assets!$S198),MIN(Limits!$B$9*Assets!$S198,MAX(0,$F198-SUM($I198:O198)))),IF($E198=1,$F198-$I198,$H198)*INDEX(Rates!$C$2:$AP$60,MATCH($B198,Rates!$A$2:$A$60,0),8)))</f>
      </c>
      <c r="Q198" s="2">
        <f>IF($B198="",0,IF($D198=1,IF(9&lt;=$C198,MIN(IF($E198=1,$F198-$I198,$H198)*INDEX(Rates!$C$2:$AP$60,MATCH($B198,Rates!$A$2:$A$60,0),9),Limits!$B$9*Assets!$S198),MIN(Limits!$B$9*Assets!$S198,MAX(0,$F198-SUM($I198:P198)))),IF($E198=1,$F198-$I198,$H198)*INDEX(Rates!$C$2:$AP$60,MATCH($B198,Rates!$A$2:$A$60,0),9)))</f>
      </c>
      <c r="R198" s="2">
        <f>IF($B198="",0,IF($D198=1,IF(10&lt;=$C198,MIN(IF($E198=1,$F198-$I198,$H198)*INDEX(Rates!$C$2:$AP$60,MATCH($B198,Rates!$A$2:$A$60,0),10),Limits!$B$9*Assets!$S198),MIN(Limits!$B$9*Assets!$S198,MAX(0,$F198-SUM($I198:Q198)))),IF($E198=1,$F198-$I198,$H198)*INDEX(Rates!$C$2:$AP$60,MATCH($B198,Rates!$A$2:$A$60,0),10)))</f>
      </c>
      <c r="S198" s="2">
        <f>IF($B198="",0,IF($D198=1,IF(11&lt;=$C198,MIN(IF($E198=1,$F198-$I198,$H198)*INDEX(Rates!$C$2:$AP$60,MATCH($B198,Rates!$A$2:$A$60,0),11),Limits!$B$9*Assets!$S198),MIN(Limits!$B$9*Assets!$S198,MAX(0,$F198-SUM($I198:R198)))),IF($E198=1,$F198-$I198,$H198)*INDEX(Rates!$C$2:$AP$60,MATCH($B198,Rates!$A$2:$A$60,0),11)))</f>
      </c>
      <c r="T198" s="2">
        <f>IF($B198="",0,IF($D198=1,IF(12&lt;=$C198,MIN(IF($E198=1,$F198-$I198,$H198)*INDEX(Rates!$C$2:$AP$60,MATCH($B198,Rates!$A$2:$A$60,0),12),Limits!$B$9*Assets!$S198),MIN(Limits!$B$9*Assets!$S198,MAX(0,$F198-SUM($I198:S198)))),IF($E198=1,$F198-$I198,$H198)*INDEX(Rates!$C$2:$AP$60,MATCH($B198,Rates!$A$2:$A$60,0),12)))</f>
      </c>
      <c r="U198" s="2">
        <f>IF($B198="",0,IF($D198=1,IF(13&lt;=$C198,MIN(IF($E198=1,$F198-$I198,$H198)*INDEX(Rates!$C$2:$AP$60,MATCH($B198,Rates!$A$2:$A$60,0),13),Limits!$B$9*Assets!$S198),MIN(Limits!$B$9*Assets!$S198,MAX(0,$F198-SUM($I198:T198)))),IF($E198=1,$F198-$I198,$H198)*INDEX(Rates!$C$2:$AP$60,MATCH($B198,Rates!$A$2:$A$60,0),13)))</f>
      </c>
      <c r="V198" s="2">
        <f>IF($B198="",0,IF($D198=1,IF(14&lt;=$C198,MIN(IF($E198=1,$F198-$I198,$H198)*INDEX(Rates!$C$2:$AP$60,MATCH($B198,Rates!$A$2:$A$60,0),14),Limits!$B$9*Assets!$S198),MIN(Limits!$B$9*Assets!$S198,MAX(0,$F198-SUM($I198:U198)))),IF($E198=1,$F198-$I198,$H198)*INDEX(Rates!$C$2:$AP$60,MATCH($B198,Rates!$A$2:$A$60,0),14)))</f>
      </c>
      <c r="W198" s="2">
        <f>IF($B198="",0,IF($D198=1,IF(15&lt;=$C198,MIN(IF($E198=1,$F198-$I198,$H198)*INDEX(Rates!$C$2:$AP$60,MATCH($B198,Rates!$A$2:$A$60,0),15),Limits!$B$9*Assets!$S198),MIN(Limits!$B$9*Assets!$S198,MAX(0,$F198-SUM($I198:V198)))),IF($E198=1,$F198-$I198,$H198)*INDEX(Rates!$C$2:$AP$60,MATCH($B198,Rates!$A$2:$A$60,0),15)))</f>
      </c>
      <c r="X198" s="2">
        <f>IF($B198="",0,IF($D198=1,IF(16&lt;=$C198,MIN(IF($E198=1,$F198-$I198,$H198)*INDEX(Rates!$C$2:$AP$60,MATCH($B198,Rates!$A$2:$A$60,0),16),Limits!$B$9*Assets!$S198),MIN(Limits!$B$9*Assets!$S198,MAX(0,$F198-SUM($I198:W198)))),IF($E198=1,$F198-$I198,$H198)*INDEX(Rates!$C$2:$AP$60,MATCH($B198,Rates!$A$2:$A$60,0),16)))</f>
      </c>
      <c r="Y198" s="2">
        <f>IF($B198="",0,IF($D198=1,IF(17&lt;=$C198,MIN(IF($E198=1,$F198-$I198,$H198)*INDEX(Rates!$C$2:$AP$60,MATCH($B198,Rates!$A$2:$A$60,0),17),Limits!$B$9*Assets!$S198),MIN(Limits!$B$9*Assets!$S198,MAX(0,$F198-SUM($I198:X198)))),IF($E198=1,$F198-$I198,$H198)*INDEX(Rates!$C$2:$AP$60,MATCH($B198,Rates!$A$2:$A$60,0),17)))</f>
      </c>
      <c r="Z198" s="2">
        <f>IF($B198="",0,IF($D198=1,IF(18&lt;=$C198,MIN(IF($E198=1,$F198-$I198,$H198)*INDEX(Rates!$C$2:$AP$60,MATCH($B198,Rates!$A$2:$A$60,0),18),Limits!$B$9*Assets!$S198),MIN(Limits!$B$9*Assets!$S198,MAX(0,$F198-SUM($I198:Y198)))),IF($E198=1,$F198-$I198,$H198)*INDEX(Rates!$C$2:$AP$60,MATCH($B198,Rates!$A$2:$A$60,0),18)))</f>
      </c>
      <c r="AA198" s="2">
        <f>IF($B198="",0,IF($D198=1,IF(19&lt;=$C198,MIN(IF($E198=1,$F198-$I198,$H198)*INDEX(Rates!$C$2:$AP$60,MATCH($B198,Rates!$A$2:$A$60,0),19),Limits!$B$9*Assets!$S198),MIN(Limits!$B$9*Assets!$S198,MAX(0,$F198-SUM($I198:Z198)))),IF($E198=1,$F198-$I198,$H198)*INDEX(Rates!$C$2:$AP$60,MATCH($B198,Rates!$A$2:$A$60,0),19)))</f>
      </c>
      <c r="AB198" s="2">
        <f>IF($B198="",0,IF($D198=1,IF(20&lt;=$C198,MIN(IF($E198=1,$F198-$I198,$H198)*INDEX(Rates!$C$2:$AP$60,MATCH($B198,Rates!$A$2:$A$60,0),20),Limits!$B$9*Assets!$S198),MIN(Limits!$B$9*Assets!$S198,MAX(0,$F198-SUM($I198:AA198)))),IF($E198=1,$F198-$I198,$H198)*INDEX(Rates!$C$2:$AP$60,MATCH($B198,Rates!$A$2:$A$60,0),20)))</f>
      </c>
      <c r="AC198" s="2">
        <f>IF($B198="",0,IF($D198=1,IF(21&lt;=$C198,MIN(IF($E198=1,$F198-$I198,$H198)*INDEX(Rates!$C$2:$AP$60,MATCH($B198,Rates!$A$2:$A$60,0),21),Limits!$B$9*Assets!$S198),MIN(Limits!$B$9*Assets!$S198,MAX(0,$F198-SUM($I198:AB198)))),IF($E198=1,$F198-$I198,$H198)*INDEX(Rates!$C$2:$AP$60,MATCH($B198,Rates!$A$2:$A$60,0),21)))</f>
      </c>
      <c r="AD198" s="2">
        <f>IF($B198="",0,IF($D198=1,IF(22&lt;=$C198,MIN(IF($E198=1,$F198-$I198,$H198)*INDEX(Rates!$C$2:$AP$60,MATCH($B198,Rates!$A$2:$A$60,0),22),Limits!$B$9*Assets!$S198),MIN(Limits!$B$9*Assets!$S198,MAX(0,$F198-SUM($I198:AC198)))),IF($E198=1,$F198-$I198,$H198)*INDEX(Rates!$C$2:$AP$60,MATCH($B198,Rates!$A$2:$A$60,0),22)))</f>
      </c>
      <c r="AE198" s="2">
        <f>IF($B198="",0,IF($D198=1,IF(23&lt;=$C198,MIN(IF($E198=1,$F198-$I198,$H198)*INDEX(Rates!$C$2:$AP$60,MATCH($B198,Rates!$A$2:$A$60,0),23),Limits!$B$9*Assets!$S198),MIN(Limits!$B$9*Assets!$S198,MAX(0,$F198-SUM($I198:AD198)))),IF($E198=1,$F198-$I198,$H198)*INDEX(Rates!$C$2:$AP$60,MATCH($B198,Rates!$A$2:$A$60,0),23)))</f>
      </c>
      <c r="AF198" s="2">
        <f>IF($B198="",0,IF($D198=1,IF(24&lt;=$C198,MIN(IF($E198=1,$F198-$I198,$H198)*INDEX(Rates!$C$2:$AP$60,MATCH($B198,Rates!$A$2:$A$60,0),24),Limits!$B$9*Assets!$S198),MIN(Limits!$B$9*Assets!$S198,MAX(0,$F198-SUM($I198:AE198)))),IF($E198=1,$F198-$I198,$H198)*INDEX(Rates!$C$2:$AP$60,MATCH($B198,Rates!$A$2:$A$60,0),24)))</f>
      </c>
      <c r="AG198" s="2">
        <f>IF($B198="",0,IF($D198=1,IF(25&lt;=$C198,MIN(IF($E198=1,$F198-$I198,$H198)*INDEX(Rates!$C$2:$AP$60,MATCH($B198,Rates!$A$2:$A$60,0),25),Limits!$B$9*Assets!$S198),MIN(Limits!$B$9*Assets!$S198,MAX(0,$F198-SUM($I198:AF198)))),IF($E198=1,$F198-$I198,$H198)*INDEX(Rates!$C$2:$AP$60,MATCH($B198,Rates!$A$2:$A$60,0),25)))</f>
      </c>
      <c r="AH198" s="2">
        <f>IF($B198="",0,IF($D198=1,IF(26&lt;=$C198,MIN(IF($E198=1,$F198-$I198,$H198)*INDEX(Rates!$C$2:$AP$60,MATCH($B198,Rates!$A$2:$A$60,0),26),Limits!$B$9*Assets!$S198),MIN(Limits!$B$9*Assets!$S198,MAX(0,$F198-SUM($I198:AG198)))),IF($E198=1,$F198-$I198,$H198)*INDEX(Rates!$C$2:$AP$60,MATCH($B198,Rates!$A$2:$A$60,0),26)))</f>
      </c>
      <c r="AI198" s="2">
        <f>IF($B198="",0,IF($D198=1,IF(27&lt;=$C198,MIN(IF($E198=1,$F198-$I198,$H198)*INDEX(Rates!$C$2:$AP$60,MATCH($B198,Rates!$A$2:$A$60,0),27),Limits!$B$9*Assets!$S198),MIN(Limits!$B$9*Assets!$S198,MAX(0,$F198-SUM($I198:AH198)))),IF($E198=1,$F198-$I198,$H198)*INDEX(Rates!$C$2:$AP$60,MATCH($B198,Rates!$A$2:$A$60,0),27)))</f>
      </c>
      <c r="AJ198" s="2">
        <f>IF($B198="",0,IF($D198=1,IF(28&lt;=$C198,MIN(IF($E198=1,$F198-$I198,$H198)*INDEX(Rates!$C$2:$AP$60,MATCH($B198,Rates!$A$2:$A$60,0),28),Limits!$B$9*Assets!$S198),MIN(Limits!$B$9*Assets!$S198,MAX(0,$F198-SUM($I198:AI198)))),IF($E198=1,$F198-$I198,$H198)*INDEX(Rates!$C$2:$AP$60,MATCH($B198,Rates!$A$2:$A$60,0),28)))</f>
      </c>
      <c r="AK198" s="2">
        <f>IF($B198="",0,IF($D198=1,IF(29&lt;=$C198,MIN(IF($E198=1,$F198-$I198,$H198)*INDEX(Rates!$C$2:$AP$60,MATCH($B198,Rates!$A$2:$A$60,0),29),Limits!$B$9*Assets!$S198),MIN(Limits!$B$9*Assets!$S198,MAX(0,$F198-SUM($I198:AJ198)))),IF($E198=1,$F198-$I198,$H198)*INDEX(Rates!$C$2:$AP$60,MATCH($B198,Rates!$A$2:$A$60,0),29)))</f>
      </c>
      <c r="AL198" s="2">
        <f>IF($B198="",0,IF($D198=1,IF(30&lt;=$C198,MIN(IF($E198=1,$F198-$I198,$H198)*INDEX(Rates!$C$2:$AP$60,MATCH($B198,Rates!$A$2:$A$60,0),30),Limits!$B$9*Assets!$S198),MIN(Limits!$B$9*Assets!$S198,MAX(0,$F198-SUM($I198:AK198)))),IF($E198=1,$F198-$I198,$H198)*INDEX(Rates!$C$2:$AP$60,MATCH($B198,Rates!$A$2:$A$60,0),30)))</f>
      </c>
      <c r="AM198" s="2">
        <f>IF($B198="",0,IF($D198=1,IF(31&lt;=$C198,MIN(IF($E198=1,$F198-$I198,$H198)*INDEX(Rates!$C$2:$AP$60,MATCH($B198,Rates!$A$2:$A$60,0),31),Limits!$B$9*Assets!$S198),MIN(Limits!$B$9*Assets!$S198,MAX(0,$F198-SUM($I198:AL198)))),IF($E198=1,$F198-$I198,$H198)*INDEX(Rates!$C$2:$AP$60,MATCH($B198,Rates!$A$2:$A$60,0),31)))</f>
      </c>
      <c r="AN198" s="2">
        <f>IF($B198="",0,IF($D198=1,IF(32&lt;=$C198,MIN(IF($E198=1,$F198-$I198,$H198)*INDEX(Rates!$C$2:$AP$60,MATCH($B198,Rates!$A$2:$A$60,0),32),Limits!$B$9*Assets!$S198),MIN(Limits!$B$9*Assets!$S198,MAX(0,$F198-SUM($I198:AM198)))),IF($E198=1,$F198-$I198,$H198)*INDEX(Rates!$C$2:$AP$60,MATCH($B198,Rates!$A$2:$A$60,0),32)))</f>
      </c>
      <c r="AO198" s="2">
        <f>IF($B198="",0,IF($D198=1,IF(33&lt;=$C198,MIN(IF($E198=1,$F198-$I198,$H198)*INDEX(Rates!$C$2:$AP$60,MATCH($B198,Rates!$A$2:$A$60,0),33),Limits!$B$9*Assets!$S198),MIN(Limits!$B$9*Assets!$S198,MAX(0,$F198-SUM($I198:AN198)))),IF($E198=1,$F198-$I198,$H198)*INDEX(Rates!$C$2:$AP$60,MATCH($B198,Rates!$A$2:$A$60,0),33)))</f>
      </c>
      <c r="AP198" s="2">
        <f>IF($B198="",0,IF($D198=1,IF(34&lt;=$C198,MIN(IF($E198=1,$F198-$I198,$H198)*INDEX(Rates!$C$2:$AP$60,MATCH($B198,Rates!$A$2:$A$60,0),34),Limits!$B$9*Assets!$S198),MIN(Limits!$B$9*Assets!$S198,MAX(0,$F198-SUM($I198:AO198)))),IF($E198=1,$F198-$I198,$H198)*INDEX(Rates!$C$2:$AP$60,MATCH($B198,Rates!$A$2:$A$60,0),34)))</f>
      </c>
      <c r="AQ198" s="2">
        <f>IF($B198="",0,IF($D198=1,IF(35&lt;=$C198,MIN(IF($E198=1,$F198-$I198,$H198)*INDEX(Rates!$C$2:$AP$60,MATCH($B198,Rates!$A$2:$A$60,0),35),Limits!$B$9*Assets!$S198),MIN(Limits!$B$9*Assets!$S198,MAX(0,$F198-SUM($I198:AP198)))),IF($E198=1,$F198-$I198,$H198)*INDEX(Rates!$C$2:$AP$60,MATCH($B198,Rates!$A$2:$A$60,0),35)))</f>
      </c>
      <c r="AR198" s="2">
        <f>IF($B198="",0,IF($D198=1,IF(36&lt;=$C198,MIN(IF($E198=1,$F198-$I198,$H198)*INDEX(Rates!$C$2:$AP$60,MATCH($B198,Rates!$A$2:$A$60,0),36),Limits!$B$9*Assets!$S198),MIN(Limits!$B$9*Assets!$S198,MAX(0,$F198-SUM($I198:AQ198)))),IF($E198=1,$F198-$I198,$H198)*INDEX(Rates!$C$2:$AP$60,MATCH($B198,Rates!$A$2:$A$60,0),36)))</f>
      </c>
      <c r="AS198" s="2">
        <f>IF($B198="",0,IF($D198=1,IF(37&lt;=$C198,MIN(IF($E198=1,$F198-$I198,$H198)*INDEX(Rates!$C$2:$AP$60,MATCH($B198,Rates!$A$2:$A$60,0),37),Limits!$B$9*Assets!$S198),MIN(Limits!$B$9*Assets!$S198,MAX(0,$F198-SUM($I198:AR198)))),IF($E198=1,$F198-$I198,$H198)*INDEX(Rates!$C$2:$AP$60,MATCH($B198,Rates!$A$2:$A$60,0),37)))</f>
      </c>
      <c r="AT198" s="2">
        <f>IF($B198="",0,IF($D198=1,IF(38&lt;=$C198,MIN(IF($E198=1,$F198-$I198,$H198)*INDEX(Rates!$C$2:$AP$60,MATCH($B198,Rates!$A$2:$A$60,0),38),Limits!$B$9*Assets!$S198),MIN(Limits!$B$9*Assets!$S198,MAX(0,$F198-SUM($I198:AS198)))),IF($E198=1,$F198-$I198,$H198)*INDEX(Rates!$C$2:$AP$60,MATCH($B198,Rates!$A$2:$A$60,0),38)))</f>
      </c>
      <c r="AU198" s="2">
        <f>IF($B198="",0,IF($D198=1,IF(39&lt;=$C198,MIN(IF($E198=1,$F198-$I198,$H198)*INDEX(Rates!$C$2:$AP$60,MATCH($B198,Rates!$A$2:$A$60,0),39),Limits!$B$9*Assets!$S198),MIN(Limits!$B$9*Assets!$S198,MAX(0,$F198-SUM($I198:AT198)))),IF($E198=1,$F198-$I198,$H198)*INDEX(Rates!$C$2:$AP$60,MATCH($B198,Rates!$A$2:$A$60,0),39)))</f>
      </c>
      <c r="AV198" s="2">
        <f>IF($B198="",0,IF($D198=1,IF(40&lt;=$C198,MIN(IF($E198=1,$F198-$I198,$H198)*INDEX(Rates!$C$2:$AP$60,MATCH($B198,Rates!$A$2:$A$60,0),40),Limits!$B$9*Assets!$S198),MIN(Limits!$B$9*Assets!$S198,MAX(0,$F198-SUM($I198:AU198)))),IF($E198=1,$F198-$I198,$H198)*INDEX(Rates!$C$2:$AP$60,MATCH($B198,Rates!$A$2:$A$60,0),40)))</f>
      </c>
    </row>
    <row r="199" spans="1:48" x14ac:dyDescent="0.25">
      <c r="A199">
        <f>IF(Assets!A199="","",Assets!A199)</f>
      </c>
      <c r="B199">
        <f>Assets!AD199</f>
      </c>
      <c r="C199">
        <f>IF(B199="",0,INDEX(Rates!$B$2:$B$60,MATCH(B199,Rates!$A$2:$A$60,0)))</f>
      </c>
      <c r="D199">
        <f>Assets!X199</f>
      </c>
      <c r="E199">
        <f>IF(AND(D199=1,Assets!J199=1,Assets!K199=0),1,0)</f>
      </c>
      <c r="F199">
        <f>Assets!T199</f>
      </c>
      <c r="G199">
        <f>Assets!AF199+Assets!L199</f>
      </c>
      <c r="H199">
        <f>Assets!M199</f>
      </c>
      <c r="I199" s="2">
        <f>IF($B199="",0,IF($D199=1,IF(1&lt;=$C199,MIN($G199+$H199*INDEX(Rates!$C$2:$AP$60,MATCH($B199,Rates!$A$2:$A$60,0),1),Assets!$Z199),MIN($G199+$H199*INDEX(Rates!$C$2:$AP$60,MATCH($B199,Rates!$A$2:$A$60,0),1),Assets!$Z199)),$G199+$H199*INDEX(Rates!$C$2:$AP$60,MATCH($B199,Rates!$A$2:$A$60,0),1)))</f>
      </c>
      <c r="J199" s="2">
        <f>IF($B199="",0,IF($D199=1,IF(2&lt;=$C199,MIN(IF($E199=1,$F199-$I199,$H199)*INDEX(Rates!$C$2:$AP$60,MATCH($B199,Rates!$A$2:$A$60,0),2),Limits!$B$7*Assets!$S199),MIN(Limits!$B$9*Assets!$S199,MAX(0,$F199-SUM($I199:I199)))),IF($E199=1,$F199-$I199,$H199)*INDEX(Rates!$C$2:$AP$60,MATCH($B199,Rates!$A$2:$A$60,0),2)))</f>
      </c>
      <c r="K199" s="2">
        <f>IF($B199="",0,IF($D199=1,IF(3&lt;=$C199,MIN(IF($E199=1,$F199-$I199,$H199)*INDEX(Rates!$C$2:$AP$60,MATCH($B199,Rates!$A$2:$A$60,0),3),Limits!$B$8*Assets!$S199),MIN(Limits!$B$9*Assets!$S199,MAX(0,$F199-SUM($I199:J199)))),IF($E199=1,$F199-$I199,$H199)*INDEX(Rates!$C$2:$AP$60,MATCH($B199,Rates!$A$2:$A$60,0),3)))</f>
      </c>
      <c r="L199" s="2">
        <f>IF($B199="",0,IF($D199=1,IF(4&lt;=$C199,MIN(IF($E199=1,$F199-$I199,$H199)*INDEX(Rates!$C$2:$AP$60,MATCH($B199,Rates!$A$2:$A$60,0),4),Limits!$B$9*Assets!$S199),MIN(Limits!$B$9*Assets!$S199,MAX(0,$F199-SUM($I199:K199)))),IF($E199=1,$F199-$I199,$H199)*INDEX(Rates!$C$2:$AP$60,MATCH($B199,Rates!$A$2:$A$60,0),4)))</f>
      </c>
      <c r="M199" s="2">
        <f>IF($B199="",0,IF($D199=1,IF(5&lt;=$C199,MIN(IF($E199=1,$F199-$I199,$H199)*INDEX(Rates!$C$2:$AP$60,MATCH($B199,Rates!$A$2:$A$60,0),5),Limits!$B$9*Assets!$S199),MIN(Limits!$B$9*Assets!$S199,MAX(0,$F199-SUM($I199:L199)))),IF($E199=1,$F199-$I199,$H199)*INDEX(Rates!$C$2:$AP$60,MATCH($B199,Rates!$A$2:$A$60,0),5)))</f>
      </c>
      <c r="N199" s="2">
        <f>IF($B199="",0,IF($D199=1,IF(6&lt;=$C199,MIN(IF($E199=1,$F199-$I199,$H199)*INDEX(Rates!$C$2:$AP$60,MATCH($B199,Rates!$A$2:$A$60,0),6),Limits!$B$9*Assets!$S199),MIN(Limits!$B$9*Assets!$S199,MAX(0,$F199-SUM($I199:M199)))),IF($E199=1,$F199-$I199,$H199)*INDEX(Rates!$C$2:$AP$60,MATCH($B199,Rates!$A$2:$A$60,0),6)))</f>
      </c>
      <c r="O199" s="2">
        <f>IF($B199="",0,IF($D199=1,IF(7&lt;=$C199,MIN(IF($E199=1,$F199-$I199,$H199)*INDEX(Rates!$C$2:$AP$60,MATCH($B199,Rates!$A$2:$A$60,0),7),Limits!$B$9*Assets!$S199),MIN(Limits!$B$9*Assets!$S199,MAX(0,$F199-SUM($I199:N199)))),IF($E199=1,$F199-$I199,$H199)*INDEX(Rates!$C$2:$AP$60,MATCH($B199,Rates!$A$2:$A$60,0),7)))</f>
      </c>
      <c r="P199" s="2">
        <f>IF($B199="",0,IF($D199=1,IF(8&lt;=$C199,MIN(IF($E199=1,$F199-$I199,$H199)*INDEX(Rates!$C$2:$AP$60,MATCH($B199,Rates!$A$2:$A$60,0),8),Limits!$B$9*Assets!$S199),MIN(Limits!$B$9*Assets!$S199,MAX(0,$F199-SUM($I199:O199)))),IF($E199=1,$F199-$I199,$H199)*INDEX(Rates!$C$2:$AP$60,MATCH($B199,Rates!$A$2:$A$60,0),8)))</f>
      </c>
      <c r="Q199" s="2">
        <f>IF($B199="",0,IF($D199=1,IF(9&lt;=$C199,MIN(IF($E199=1,$F199-$I199,$H199)*INDEX(Rates!$C$2:$AP$60,MATCH($B199,Rates!$A$2:$A$60,0),9),Limits!$B$9*Assets!$S199),MIN(Limits!$B$9*Assets!$S199,MAX(0,$F199-SUM($I199:P199)))),IF($E199=1,$F199-$I199,$H199)*INDEX(Rates!$C$2:$AP$60,MATCH($B199,Rates!$A$2:$A$60,0),9)))</f>
      </c>
      <c r="R199" s="2">
        <f>IF($B199="",0,IF($D199=1,IF(10&lt;=$C199,MIN(IF($E199=1,$F199-$I199,$H199)*INDEX(Rates!$C$2:$AP$60,MATCH($B199,Rates!$A$2:$A$60,0),10),Limits!$B$9*Assets!$S199),MIN(Limits!$B$9*Assets!$S199,MAX(0,$F199-SUM($I199:Q199)))),IF($E199=1,$F199-$I199,$H199)*INDEX(Rates!$C$2:$AP$60,MATCH($B199,Rates!$A$2:$A$60,0),10)))</f>
      </c>
      <c r="S199" s="2">
        <f>IF($B199="",0,IF($D199=1,IF(11&lt;=$C199,MIN(IF($E199=1,$F199-$I199,$H199)*INDEX(Rates!$C$2:$AP$60,MATCH($B199,Rates!$A$2:$A$60,0),11),Limits!$B$9*Assets!$S199),MIN(Limits!$B$9*Assets!$S199,MAX(0,$F199-SUM($I199:R199)))),IF($E199=1,$F199-$I199,$H199)*INDEX(Rates!$C$2:$AP$60,MATCH($B199,Rates!$A$2:$A$60,0),11)))</f>
      </c>
      <c r="T199" s="2">
        <f>IF($B199="",0,IF($D199=1,IF(12&lt;=$C199,MIN(IF($E199=1,$F199-$I199,$H199)*INDEX(Rates!$C$2:$AP$60,MATCH($B199,Rates!$A$2:$A$60,0),12),Limits!$B$9*Assets!$S199),MIN(Limits!$B$9*Assets!$S199,MAX(0,$F199-SUM($I199:S199)))),IF($E199=1,$F199-$I199,$H199)*INDEX(Rates!$C$2:$AP$60,MATCH($B199,Rates!$A$2:$A$60,0),12)))</f>
      </c>
      <c r="U199" s="2">
        <f>IF($B199="",0,IF($D199=1,IF(13&lt;=$C199,MIN(IF($E199=1,$F199-$I199,$H199)*INDEX(Rates!$C$2:$AP$60,MATCH($B199,Rates!$A$2:$A$60,0),13),Limits!$B$9*Assets!$S199),MIN(Limits!$B$9*Assets!$S199,MAX(0,$F199-SUM($I199:T199)))),IF($E199=1,$F199-$I199,$H199)*INDEX(Rates!$C$2:$AP$60,MATCH($B199,Rates!$A$2:$A$60,0),13)))</f>
      </c>
      <c r="V199" s="2">
        <f>IF($B199="",0,IF($D199=1,IF(14&lt;=$C199,MIN(IF($E199=1,$F199-$I199,$H199)*INDEX(Rates!$C$2:$AP$60,MATCH($B199,Rates!$A$2:$A$60,0),14),Limits!$B$9*Assets!$S199),MIN(Limits!$B$9*Assets!$S199,MAX(0,$F199-SUM($I199:U199)))),IF($E199=1,$F199-$I199,$H199)*INDEX(Rates!$C$2:$AP$60,MATCH($B199,Rates!$A$2:$A$60,0),14)))</f>
      </c>
      <c r="W199" s="2">
        <f>IF($B199="",0,IF($D199=1,IF(15&lt;=$C199,MIN(IF($E199=1,$F199-$I199,$H199)*INDEX(Rates!$C$2:$AP$60,MATCH($B199,Rates!$A$2:$A$60,0),15),Limits!$B$9*Assets!$S199),MIN(Limits!$B$9*Assets!$S199,MAX(0,$F199-SUM($I199:V199)))),IF($E199=1,$F199-$I199,$H199)*INDEX(Rates!$C$2:$AP$60,MATCH($B199,Rates!$A$2:$A$60,0),15)))</f>
      </c>
      <c r="X199" s="2">
        <f>IF($B199="",0,IF($D199=1,IF(16&lt;=$C199,MIN(IF($E199=1,$F199-$I199,$H199)*INDEX(Rates!$C$2:$AP$60,MATCH($B199,Rates!$A$2:$A$60,0),16),Limits!$B$9*Assets!$S199),MIN(Limits!$B$9*Assets!$S199,MAX(0,$F199-SUM($I199:W199)))),IF($E199=1,$F199-$I199,$H199)*INDEX(Rates!$C$2:$AP$60,MATCH($B199,Rates!$A$2:$A$60,0),16)))</f>
      </c>
      <c r="Y199" s="2">
        <f>IF($B199="",0,IF($D199=1,IF(17&lt;=$C199,MIN(IF($E199=1,$F199-$I199,$H199)*INDEX(Rates!$C$2:$AP$60,MATCH($B199,Rates!$A$2:$A$60,0),17),Limits!$B$9*Assets!$S199),MIN(Limits!$B$9*Assets!$S199,MAX(0,$F199-SUM($I199:X199)))),IF($E199=1,$F199-$I199,$H199)*INDEX(Rates!$C$2:$AP$60,MATCH($B199,Rates!$A$2:$A$60,0),17)))</f>
      </c>
      <c r="Z199" s="2">
        <f>IF($B199="",0,IF($D199=1,IF(18&lt;=$C199,MIN(IF($E199=1,$F199-$I199,$H199)*INDEX(Rates!$C$2:$AP$60,MATCH($B199,Rates!$A$2:$A$60,0),18),Limits!$B$9*Assets!$S199),MIN(Limits!$B$9*Assets!$S199,MAX(0,$F199-SUM($I199:Y199)))),IF($E199=1,$F199-$I199,$H199)*INDEX(Rates!$C$2:$AP$60,MATCH($B199,Rates!$A$2:$A$60,0),18)))</f>
      </c>
      <c r="AA199" s="2">
        <f>IF($B199="",0,IF($D199=1,IF(19&lt;=$C199,MIN(IF($E199=1,$F199-$I199,$H199)*INDEX(Rates!$C$2:$AP$60,MATCH($B199,Rates!$A$2:$A$60,0),19),Limits!$B$9*Assets!$S199),MIN(Limits!$B$9*Assets!$S199,MAX(0,$F199-SUM($I199:Z199)))),IF($E199=1,$F199-$I199,$H199)*INDEX(Rates!$C$2:$AP$60,MATCH($B199,Rates!$A$2:$A$60,0),19)))</f>
      </c>
      <c r="AB199" s="2">
        <f>IF($B199="",0,IF($D199=1,IF(20&lt;=$C199,MIN(IF($E199=1,$F199-$I199,$H199)*INDEX(Rates!$C$2:$AP$60,MATCH($B199,Rates!$A$2:$A$60,0),20),Limits!$B$9*Assets!$S199),MIN(Limits!$B$9*Assets!$S199,MAX(0,$F199-SUM($I199:AA199)))),IF($E199=1,$F199-$I199,$H199)*INDEX(Rates!$C$2:$AP$60,MATCH($B199,Rates!$A$2:$A$60,0),20)))</f>
      </c>
      <c r="AC199" s="2">
        <f>IF($B199="",0,IF($D199=1,IF(21&lt;=$C199,MIN(IF($E199=1,$F199-$I199,$H199)*INDEX(Rates!$C$2:$AP$60,MATCH($B199,Rates!$A$2:$A$60,0),21),Limits!$B$9*Assets!$S199),MIN(Limits!$B$9*Assets!$S199,MAX(0,$F199-SUM($I199:AB199)))),IF($E199=1,$F199-$I199,$H199)*INDEX(Rates!$C$2:$AP$60,MATCH($B199,Rates!$A$2:$A$60,0),21)))</f>
      </c>
      <c r="AD199" s="2">
        <f>IF($B199="",0,IF($D199=1,IF(22&lt;=$C199,MIN(IF($E199=1,$F199-$I199,$H199)*INDEX(Rates!$C$2:$AP$60,MATCH($B199,Rates!$A$2:$A$60,0),22),Limits!$B$9*Assets!$S199),MIN(Limits!$B$9*Assets!$S199,MAX(0,$F199-SUM($I199:AC199)))),IF($E199=1,$F199-$I199,$H199)*INDEX(Rates!$C$2:$AP$60,MATCH($B199,Rates!$A$2:$A$60,0),22)))</f>
      </c>
      <c r="AE199" s="2">
        <f>IF($B199="",0,IF($D199=1,IF(23&lt;=$C199,MIN(IF($E199=1,$F199-$I199,$H199)*INDEX(Rates!$C$2:$AP$60,MATCH($B199,Rates!$A$2:$A$60,0),23),Limits!$B$9*Assets!$S199),MIN(Limits!$B$9*Assets!$S199,MAX(0,$F199-SUM($I199:AD199)))),IF($E199=1,$F199-$I199,$H199)*INDEX(Rates!$C$2:$AP$60,MATCH($B199,Rates!$A$2:$A$60,0),23)))</f>
      </c>
      <c r="AF199" s="2">
        <f>IF($B199="",0,IF($D199=1,IF(24&lt;=$C199,MIN(IF($E199=1,$F199-$I199,$H199)*INDEX(Rates!$C$2:$AP$60,MATCH($B199,Rates!$A$2:$A$60,0),24),Limits!$B$9*Assets!$S199),MIN(Limits!$B$9*Assets!$S199,MAX(0,$F199-SUM($I199:AE199)))),IF($E199=1,$F199-$I199,$H199)*INDEX(Rates!$C$2:$AP$60,MATCH($B199,Rates!$A$2:$A$60,0),24)))</f>
      </c>
      <c r="AG199" s="2">
        <f>IF($B199="",0,IF($D199=1,IF(25&lt;=$C199,MIN(IF($E199=1,$F199-$I199,$H199)*INDEX(Rates!$C$2:$AP$60,MATCH($B199,Rates!$A$2:$A$60,0),25),Limits!$B$9*Assets!$S199),MIN(Limits!$B$9*Assets!$S199,MAX(0,$F199-SUM($I199:AF199)))),IF($E199=1,$F199-$I199,$H199)*INDEX(Rates!$C$2:$AP$60,MATCH($B199,Rates!$A$2:$A$60,0),25)))</f>
      </c>
      <c r="AH199" s="2">
        <f>IF($B199="",0,IF($D199=1,IF(26&lt;=$C199,MIN(IF($E199=1,$F199-$I199,$H199)*INDEX(Rates!$C$2:$AP$60,MATCH($B199,Rates!$A$2:$A$60,0),26),Limits!$B$9*Assets!$S199),MIN(Limits!$B$9*Assets!$S199,MAX(0,$F199-SUM($I199:AG199)))),IF($E199=1,$F199-$I199,$H199)*INDEX(Rates!$C$2:$AP$60,MATCH($B199,Rates!$A$2:$A$60,0),26)))</f>
      </c>
      <c r="AI199" s="2">
        <f>IF($B199="",0,IF($D199=1,IF(27&lt;=$C199,MIN(IF($E199=1,$F199-$I199,$H199)*INDEX(Rates!$C$2:$AP$60,MATCH($B199,Rates!$A$2:$A$60,0),27),Limits!$B$9*Assets!$S199),MIN(Limits!$B$9*Assets!$S199,MAX(0,$F199-SUM($I199:AH199)))),IF($E199=1,$F199-$I199,$H199)*INDEX(Rates!$C$2:$AP$60,MATCH($B199,Rates!$A$2:$A$60,0),27)))</f>
      </c>
      <c r="AJ199" s="2">
        <f>IF($B199="",0,IF($D199=1,IF(28&lt;=$C199,MIN(IF($E199=1,$F199-$I199,$H199)*INDEX(Rates!$C$2:$AP$60,MATCH($B199,Rates!$A$2:$A$60,0),28),Limits!$B$9*Assets!$S199),MIN(Limits!$B$9*Assets!$S199,MAX(0,$F199-SUM($I199:AI199)))),IF($E199=1,$F199-$I199,$H199)*INDEX(Rates!$C$2:$AP$60,MATCH($B199,Rates!$A$2:$A$60,0),28)))</f>
      </c>
      <c r="AK199" s="2">
        <f>IF($B199="",0,IF($D199=1,IF(29&lt;=$C199,MIN(IF($E199=1,$F199-$I199,$H199)*INDEX(Rates!$C$2:$AP$60,MATCH($B199,Rates!$A$2:$A$60,0),29),Limits!$B$9*Assets!$S199),MIN(Limits!$B$9*Assets!$S199,MAX(0,$F199-SUM($I199:AJ199)))),IF($E199=1,$F199-$I199,$H199)*INDEX(Rates!$C$2:$AP$60,MATCH($B199,Rates!$A$2:$A$60,0),29)))</f>
      </c>
      <c r="AL199" s="2">
        <f>IF($B199="",0,IF($D199=1,IF(30&lt;=$C199,MIN(IF($E199=1,$F199-$I199,$H199)*INDEX(Rates!$C$2:$AP$60,MATCH($B199,Rates!$A$2:$A$60,0),30),Limits!$B$9*Assets!$S199),MIN(Limits!$B$9*Assets!$S199,MAX(0,$F199-SUM($I199:AK199)))),IF($E199=1,$F199-$I199,$H199)*INDEX(Rates!$C$2:$AP$60,MATCH($B199,Rates!$A$2:$A$60,0),30)))</f>
      </c>
      <c r="AM199" s="2">
        <f>IF($B199="",0,IF($D199=1,IF(31&lt;=$C199,MIN(IF($E199=1,$F199-$I199,$H199)*INDEX(Rates!$C$2:$AP$60,MATCH($B199,Rates!$A$2:$A$60,0),31),Limits!$B$9*Assets!$S199),MIN(Limits!$B$9*Assets!$S199,MAX(0,$F199-SUM($I199:AL199)))),IF($E199=1,$F199-$I199,$H199)*INDEX(Rates!$C$2:$AP$60,MATCH($B199,Rates!$A$2:$A$60,0),31)))</f>
      </c>
      <c r="AN199" s="2">
        <f>IF($B199="",0,IF($D199=1,IF(32&lt;=$C199,MIN(IF($E199=1,$F199-$I199,$H199)*INDEX(Rates!$C$2:$AP$60,MATCH($B199,Rates!$A$2:$A$60,0),32),Limits!$B$9*Assets!$S199),MIN(Limits!$B$9*Assets!$S199,MAX(0,$F199-SUM($I199:AM199)))),IF($E199=1,$F199-$I199,$H199)*INDEX(Rates!$C$2:$AP$60,MATCH($B199,Rates!$A$2:$A$60,0),32)))</f>
      </c>
      <c r="AO199" s="2">
        <f>IF($B199="",0,IF($D199=1,IF(33&lt;=$C199,MIN(IF($E199=1,$F199-$I199,$H199)*INDEX(Rates!$C$2:$AP$60,MATCH($B199,Rates!$A$2:$A$60,0),33),Limits!$B$9*Assets!$S199),MIN(Limits!$B$9*Assets!$S199,MAX(0,$F199-SUM($I199:AN199)))),IF($E199=1,$F199-$I199,$H199)*INDEX(Rates!$C$2:$AP$60,MATCH($B199,Rates!$A$2:$A$60,0),33)))</f>
      </c>
      <c r="AP199" s="2">
        <f>IF($B199="",0,IF($D199=1,IF(34&lt;=$C199,MIN(IF($E199=1,$F199-$I199,$H199)*INDEX(Rates!$C$2:$AP$60,MATCH($B199,Rates!$A$2:$A$60,0),34),Limits!$B$9*Assets!$S199),MIN(Limits!$B$9*Assets!$S199,MAX(0,$F199-SUM($I199:AO199)))),IF($E199=1,$F199-$I199,$H199)*INDEX(Rates!$C$2:$AP$60,MATCH($B199,Rates!$A$2:$A$60,0),34)))</f>
      </c>
      <c r="AQ199" s="2">
        <f>IF($B199="",0,IF($D199=1,IF(35&lt;=$C199,MIN(IF($E199=1,$F199-$I199,$H199)*INDEX(Rates!$C$2:$AP$60,MATCH($B199,Rates!$A$2:$A$60,0),35),Limits!$B$9*Assets!$S199),MIN(Limits!$B$9*Assets!$S199,MAX(0,$F199-SUM($I199:AP199)))),IF($E199=1,$F199-$I199,$H199)*INDEX(Rates!$C$2:$AP$60,MATCH($B199,Rates!$A$2:$A$60,0),35)))</f>
      </c>
      <c r="AR199" s="2">
        <f>IF($B199="",0,IF($D199=1,IF(36&lt;=$C199,MIN(IF($E199=1,$F199-$I199,$H199)*INDEX(Rates!$C$2:$AP$60,MATCH($B199,Rates!$A$2:$A$60,0),36),Limits!$B$9*Assets!$S199),MIN(Limits!$B$9*Assets!$S199,MAX(0,$F199-SUM($I199:AQ199)))),IF($E199=1,$F199-$I199,$H199)*INDEX(Rates!$C$2:$AP$60,MATCH($B199,Rates!$A$2:$A$60,0),36)))</f>
      </c>
      <c r="AS199" s="2">
        <f>IF($B199="",0,IF($D199=1,IF(37&lt;=$C199,MIN(IF($E199=1,$F199-$I199,$H199)*INDEX(Rates!$C$2:$AP$60,MATCH($B199,Rates!$A$2:$A$60,0),37),Limits!$B$9*Assets!$S199),MIN(Limits!$B$9*Assets!$S199,MAX(0,$F199-SUM($I199:AR199)))),IF($E199=1,$F199-$I199,$H199)*INDEX(Rates!$C$2:$AP$60,MATCH($B199,Rates!$A$2:$A$60,0),37)))</f>
      </c>
      <c r="AT199" s="2">
        <f>IF($B199="",0,IF($D199=1,IF(38&lt;=$C199,MIN(IF($E199=1,$F199-$I199,$H199)*INDEX(Rates!$C$2:$AP$60,MATCH($B199,Rates!$A$2:$A$60,0),38),Limits!$B$9*Assets!$S199),MIN(Limits!$B$9*Assets!$S199,MAX(0,$F199-SUM($I199:AS199)))),IF($E199=1,$F199-$I199,$H199)*INDEX(Rates!$C$2:$AP$60,MATCH($B199,Rates!$A$2:$A$60,0),38)))</f>
      </c>
      <c r="AU199" s="2">
        <f>IF($B199="",0,IF($D199=1,IF(39&lt;=$C199,MIN(IF($E199=1,$F199-$I199,$H199)*INDEX(Rates!$C$2:$AP$60,MATCH($B199,Rates!$A$2:$A$60,0),39),Limits!$B$9*Assets!$S199),MIN(Limits!$B$9*Assets!$S199,MAX(0,$F199-SUM($I199:AT199)))),IF($E199=1,$F199-$I199,$H199)*INDEX(Rates!$C$2:$AP$60,MATCH($B199,Rates!$A$2:$A$60,0),39)))</f>
      </c>
      <c r="AV199" s="2">
        <f>IF($B199="",0,IF($D199=1,IF(40&lt;=$C199,MIN(IF($E199=1,$F199-$I199,$H199)*INDEX(Rates!$C$2:$AP$60,MATCH($B199,Rates!$A$2:$A$60,0),40),Limits!$B$9*Assets!$S199),MIN(Limits!$B$9*Assets!$S199,MAX(0,$F199-SUM($I199:AU199)))),IF($E199=1,$F199-$I199,$H199)*INDEX(Rates!$C$2:$AP$60,MATCH($B199,Rates!$A$2:$A$60,0),40)))</f>
      </c>
    </row>
    <row r="200" spans="1:48" x14ac:dyDescent="0.25">
      <c r="A200">
        <f>IF(Assets!A200="","",Assets!A200)</f>
      </c>
      <c r="B200">
        <f>Assets!AD200</f>
      </c>
      <c r="C200">
        <f>IF(B200="",0,INDEX(Rates!$B$2:$B$60,MATCH(B200,Rates!$A$2:$A$60,0)))</f>
      </c>
      <c r="D200">
        <f>Assets!X200</f>
      </c>
      <c r="E200">
        <f>IF(AND(D200=1,Assets!J200=1,Assets!K200=0),1,0)</f>
      </c>
      <c r="F200">
        <f>Assets!T200</f>
      </c>
      <c r="G200">
        <f>Assets!AF200+Assets!L200</f>
      </c>
      <c r="H200">
        <f>Assets!M200</f>
      </c>
      <c r="I200" s="2">
        <f>IF($B200="",0,IF($D200=1,IF(1&lt;=$C200,MIN($G200+$H200*INDEX(Rates!$C$2:$AP$60,MATCH($B200,Rates!$A$2:$A$60,0),1),Assets!$Z200),MIN($G200+$H200*INDEX(Rates!$C$2:$AP$60,MATCH($B200,Rates!$A$2:$A$60,0),1),Assets!$Z200)),$G200+$H200*INDEX(Rates!$C$2:$AP$60,MATCH($B200,Rates!$A$2:$A$60,0),1)))</f>
      </c>
      <c r="J200" s="2">
        <f>IF($B200="",0,IF($D200=1,IF(2&lt;=$C200,MIN(IF($E200=1,$F200-$I200,$H200)*INDEX(Rates!$C$2:$AP$60,MATCH($B200,Rates!$A$2:$A$60,0),2),Limits!$B$7*Assets!$S200),MIN(Limits!$B$9*Assets!$S200,MAX(0,$F200-SUM($I200:I200)))),IF($E200=1,$F200-$I200,$H200)*INDEX(Rates!$C$2:$AP$60,MATCH($B200,Rates!$A$2:$A$60,0),2)))</f>
      </c>
      <c r="K200" s="2">
        <f>IF($B200="",0,IF($D200=1,IF(3&lt;=$C200,MIN(IF($E200=1,$F200-$I200,$H200)*INDEX(Rates!$C$2:$AP$60,MATCH($B200,Rates!$A$2:$A$60,0),3),Limits!$B$8*Assets!$S200),MIN(Limits!$B$9*Assets!$S200,MAX(0,$F200-SUM($I200:J200)))),IF($E200=1,$F200-$I200,$H200)*INDEX(Rates!$C$2:$AP$60,MATCH($B200,Rates!$A$2:$A$60,0),3)))</f>
      </c>
      <c r="L200" s="2">
        <f>IF($B200="",0,IF($D200=1,IF(4&lt;=$C200,MIN(IF($E200=1,$F200-$I200,$H200)*INDEX(Rates!$C$2:$AP$60,MATCH($B200,Rates!$A$2:$A$60,0),4),Limits!$B$9*Assets!$S200),MIN(Limits!$B$9*Assets!$S200,MAX(0,$F200-SUM($I200:K200)))),IF($E200=1,$F200-$I200,$H200)*INDEX(Rates!$C$2:$AP$60,MATCH($B200,Rates!$A$2:$A$60,0),4)))</f>
      </c>
      <c r="M200" s="2">
        <f>IF($B200="",0,IF($D200=1,IF(5&lt;=$C200,MIN(IF($E200=1,$F200-$I200,$H200)*INDEX(Rates!$C$2:$AP$60,MATCH($B200,Rates!$A$2:$A$60,0),5),Limits!$B$9*Assets!$S200),MIN(Limits!$B$9*Assets!$S200,MAX(0,$F200-SUM($I200:L200)))),IF($E200=1,$F200-$I200,$H200)*INDEX(Rates!$C$2:$AP$60,MATCH($B200,Rates!$A$2:$A$60,0),5)))</f>
      </c>
      <c r="N200" s="2">
        <f>IF($B200="",0,IF($D200=1,IF(6&lt;=$C200,MIN(IF($E200=1,$F200-$I200,$H200)*INDEX(Rates!$C$2:$AP$60,MATCH($B200,Rates!$A$2:$A$60,0),6),Limits!$B$9*Assets!$S200),MIN(Limits!$B$9*Assets!$S200,MAX(0,$F200-SUM($I200:M200)))),IF($E200=1,$F200-$I200,$H200)*INDEX(Rates!$C$2:$AP$60,MATCH($B200,Rates!$A$2:$A$60,0),6)))</f>
      </c>
      <c r="O200" s="2">
        <f>IF($B200="",0,IF($D200=1,IF(7&lt;=$C200,MIN(IF($E200=1,$F200-$I200,$H200)*INDEX(Rates!$C$2:$AP$60,MATCH($B200,Rates!$A$2:$A$60,0),7),Limits!$B$9*Assets!$S200),MIN(Limits!$B$9*Assets!$S200,MAX(0,$F200-SUM($I200:N200)))),IF($E200=1,$F200-$I200,$H200)*INDEX(Rates!$C$2:$AP$60,MATCH($B200,Rates!$A$2:$A$60,0),7)))</f>
      </c>
      <c r="P200" s="2">
        <f>IF($B200="",0,IF($D200=1,IF(8&lt;=$C200,MIN(IF($E200=1,$F200-$I200,$H200)*INDEX(Rates!$C$2:$AP$60,MATCH($B200,Rates!$A$2:$A$60,0),8),Limits!$B$9*Assets!$S200),MIN(Limits!$B$9*Assets!$S200,MAX(0,$F200-SUM($I200:O200)))),IF($E200=1,$F200-$I200,$H200)*INDEX(Rates!$C$2:$AP$60,MATCH($B200,Rates!$A$2:$A$60,0),8)))</f>
      </c>
      <c r="Q200" s="2">
        <f>IF($B200="",0,IF($D200=1,IF(9&lt;=$C200,MIN(IF($E200=1,$F200-$I200,$H200)*INDEX(Rates!$C$2:$AP$60,MATCH($B200,Rates!$A$2:$A$60,0),9),Limits!$B$9*Assets!$S200),MIN(Limits!$B$9*Assets!$S200,MAX(0,$F200-SUM($I200:P200)))),IF($E200=1,$F200-$I200,$H200)*INDEX(Rates!$C$2:$AP$60,MATCH($B200,Rates!$A$2:$A$60,0),9)))</f>
      </c>
      <c r="R200" s="2">
        <f>IF($B200="",0,IF($D200=1,IF(10&lt;=$C200,MIN(IF($E200=1,$F200-$I200,$H200)*INDEX(Rates!$C$2:$AP$60,MATCH($B200,Rates!$A$2:$A$60,0),10),Limits!$B$9*Assets!$S200),MIN(Limits!$B$9*Assets!$S200,MAX(0,$F200-SUM($I200:Q200)))),IF($E200=1,$F200-$I200,$H200)*INDEX(Rates!$C$2:$AP$60,MATCH($B200,Rates!$A$2:$A$60,0),10)))</f>
      </c>
      <c r="S200" s="2">
        <f>IF($B200="",0,IF($D200=1,IF(11&lt;=$C200,MIN(IF($E200=1,$F200-$I200,$H200)*INDEX(Rates!$C$2:$AP$60,MATCH($B200,Rates!$A$2:$A$60,0),11),Limits!$B$9*Assets!$S200),MIN(Limits!$B$9*Assets!$S200,MAX(0,$F200-SUM($I200:R200)))),IF($E200=1,$F200-$I200,$H200)*INDEX(Rates!$C$2:$AP$60,MATCH($B200,Rates!$A$2:$A$60,0),11)))</f>
      </c>
      <c r="T200" s="2">
        <f>IF($B200="",0,IF($D200=1,IF(12&lt;=$C200,MIN(IF($E200=1,$F200-$I200,$H200)*INDEX(Rates!$C$2:$AP$60,MATCH($B200,Rates!$A$2:$A$60,0),12),Limits!$B$9*Assets!$S200),MIN(Limits!$B$9*Assets!$S200,MAX(0,$F200-SUM($I200:S200)))),IF($E200=1,$F200-$I200,$H200)*INDEX(Rates!$C$2:$AP$60,MATCH($B200,Rates!$A$2:$A$60,0),12)))</f>
      </c>
      <c r="U200" s="2">
        <f>IF($B200="",0,IF($D200=1,IF(13&lt;=$C200,MIN(IF($E200=1,$F200-$I200,$H200)*INDEX(Rates!$C$2:$AP$60,MATCH($B200,Rates!$A$2:$A$60,0),13),Limits!$B$9*Assets!$S200),MIN(Limits!$B$9*Assets!$S200,MAX(0,$F200-SUM($I200:T200)))),IF($E200=1,$F200-$I200,$H200)*INDEX(Rates!$C$2:$AP$60,MATCH($B200,Rates!$A$2:$A$60,0),13)))</f>
      </c>
      <c r="V200" s="2">
        <f>IF($B200="",0,IF($D200=1,IF(14&lt;=$C200,MIN(IF($E200=1,$F200-$I200,$H200)*INDEX(Rates!$C$2:$AP$60,MATCH($B200,Rates!$A$2:$A$60,0),14),Limits!$B$9*Assets!$S200),MIN(Limits!$B$9*Assets!$S200,MAX(0,$F200-SUM($I200:U200)))),IF($E200=1,$F200-$I200,$H200)*INDEX(Rates!$C$2:$AP$60,MATCH($B200,Rates!$A$2:$A$60,0),14)))</f>
      </c>
      <c r="W200" s="2">
        <f>IF($B200="",0,IF($D200=1,IF(15&lt;=$C200,MIN(IF($E200=1,$F200-$I200,$H200)*INDEX(Rates!$C$2:$AP$60,MATCH($B200,Rates!$A$2:$A$60,0),15),Limits!$B$9*Assets!$S200),MIN(Limits!$B$9*Assets!$S200,MAX(0,$F200-SUM($I200:V200)))),IF($E200=1,$F200-$I200,$H200)*INDEX(Rates!$C$2:$AP$60,MATCH($B200,Rates!$A$2:$A$60,0),15)))</f>
      </c>
      <c r="X200" s="2">
        <f>IF($B200="",0,IF($D200=1,IF(16&lt;=$C200,MIN(IF($E200=1,$F200-$I200,$H200)*INDEX(Rates!$C$2:$AP$60,MATCH($B200,Rates!$A$2:$A$60,0),16),Limits!$B$9*Assets!$S200),MIN(Limits!$B$9*Assets!$S200,MAX(0,$F200-SUM($I200:W200)))),IF($E200=1,$F200-$I200,$H200)*INDEX(Rates!$C$2:$AP$60,MATCH($B200,Rates!$A$2:$A$60,0),16)))</f>
      </c>
      <c r="Y200" s="2">
        <f>IF($B200="",0,IF($D200=1,IF(17&lt;=$C200,MIN(IF($E200=1,$F200-$I200,$H200)*INDEX(Rates!$C$2:$AP$60,MATCH($B200,Rates!$A$2:$A$60,0),17),Limits!$B$9*Assets!$S200),MIN(Limits!$B$9*Assets!$S200,MAX(0,$F200-SUM($I200:X200)))),IF($E200=1,$F200-$I200,$H200)*INDEX(Rates!$C$2:$AP$60,MATCH($B200,Rates!$A$2:$A$60,0),17)))</f>
      </c>
      <c r="Z200" s="2">
        <f>IF($B200="",0,IF($D200=1,IF(18&lt;=$C200,MIN(IF($E200=1,$F200-$I200,$H200)*INDEX(Rates!$C$2:$AP$60,MATCH($B200,Rates!$A$2:$A$60,0),18),Limits!$B$9*Assets!$S200),MIN(Limits!$B$9*Assets!$S200,MAX(0,$F200-SUM($I200:Y200)))),IF($E200=1,$F200-$I200,$H200)*INDEX(Rates!$C$2:$AP$60,MATCH($B200,Rates!$A$2:$A$60,0),18)))</f>
      </c>
      <c r="AA200" s="2">
        <f>IF($B200="",0,IF($D200=1,IF(19&lt;=$C200,MIN(IF($E200=1,$F200-$I200,$H200)*INDEX(Rates!$C$2:$AP$60,MATCH($B200,Rates!$A$2:$A$60,0),19),Limits!$B$9*Assets!$S200),MIN(Limits!$B$9*Assets!$S200,MAX(0,$F200-SUM($I200:Z200)))),IF($E200=1,$F200-$I200,$H200)*INDEX(Rates!$C$2:$AP$60,MATCH($B200,Rates!$A$2:$A$60,0),19)))</f>
      </c>
      <c r="AB200" s="2">
        <f>IF($B200="",0,IF($D200=1,IF(20&lt;=$C200,MIN(IF($E200=1,$F200-$I200,$H200)*INDEX(Rates!$C$2:$AP$60,MATCH($B200,Rates!$A$2:$A$60,0),20),Limits!$B$9*Assets!$S200),MIN(Limits!$B$9*Assets!$S200,MAX(0,$F200-SUM($I200:AA200)))),IF($E200=1,$F200-$I200,$H200)*INDEX(Rates!$C$2:$AP$60,MATCH($B200,Rates!$A$2:$A$60,0),20)))</f>
      </c>
      <c r="AC200" s="2">
        <f>IF($B200="",0,IF($D200=1,IF(21&lt;=$C200,MIN(IF($E200=1,$F200-$I200,$H200)*INDEX(Rates!$C$2:$AP$60,MATCH($B200,Rates!$A$2:$A$60,0),21),Limits!$B$9*Assets!$S200),MIN(Limits!$B$9*Assets!$S200,MAX(0,$F200-SUM($I200:AB200)))),IF($E200=1,$F200-$I200,$H200)*INDEX(Rates!$C$2:$AP$60,MATCH($B200,Rates!$A$2:$A$60,0),21)))</f>
      </c>
      <c r="AD200" s="2">
        <f>IF($B200="",0,IF($D200=1,IF(22&lt;=$C200,MIN(IF($E200=1,$F200-$I200,$H200)*INDEX(Rates!$C$2:$AP$60,MATCH($B200,Rates!$A$2:$A$60,0),22),Limits!$B$9*Assets!$S200),MIN(Limits!$B$9*Assets!$S200,MAX(0,$F200-SUM($I200:AC200)))),IF($E200=1,$F200-$I200,$H200)*INDEX(Rates!$C$2:$AP$60,MATCH($B200,Rates!$A$2:$A$60,0),22)))</f>
      </c>
      <c r="AE200" s="2">
        <f>IF($B200="",0,IF($D200=1,IF(23&lt;=$C200,MIN(IF($E200=1,$F200-$I200,$H200)*INDEX(Rates!$C$2:$AP$60,MATCH($B200,Rates!$A$2:$A$60,0),23),Limits!$B$9*Assets!$S200),MIN(Limits!$B$9*Assets!$S200,MAX(0,$F200-SUM($I200:AD200)))),IF($E200=1,$F200-$I200,$H200)*INDEX(Rates!$C$2:$AP$60,MATCH($B200,Rates!$A$2:$A$60,0),23)))</f>
      </c>
      <c r="AF200" s="2">
        <f>IF($B200="",0,IF($D200=1,IF(24&lt;=$C200,MIN(IF($E200=1,$F200-$I200,$H200)*INDEX(Rates!$C$2:$AP$60,MATCH($B200,Rates!$A$2:$A$60,0),24),Limits!$B$9*Assets!$S200),MIN(Limits!$B$9*Assets!$S200,MAX(0,$F200-SUM($I200:AE200)))),IF($E200=1,$F200-$I200,$H200)*INDEX(Rates!$C$2:$AP$60,MATCH($B200,Rates!$A$2:$A$60,0),24)))</f>
      </c>
      <c r="AG200" s="2">
        <f>IF($B200="",0,IF($D200=1,IF(25&lt;=$C200,MIN(IF($E200=1,$F200-$I200,$H200)*INDEX(Rates!$C$2:$AP$60,MATCH($B200,Rates!$A$2:$A$60,0),25),Limits!$B$9*Assets!$S200),MIN(Limits!$B$9*Assets!$S200,MAX(0,$F200-SUM($I200:AF200)))),IF($E200=1,$F200-$I200,$H200)*INDEX(Rates!$C$2:$AP$60,MATCH($B200,Rates!$A$2:$A$60,0),25)))</f>
      </c>
      <c r="AH200" s="2">
        <f>IF($B200="",0,IF($D200=1,IF(26&lt;=$C200,MIN(IF($E200=1,$F200-$I200,$H200)*INDEX(Rates!$C$2:$AP$60,MATCH($B200,Rates!$A$2:$A$60,0),26),Limits!$B$9*Assets!$S200),MIN(Limits!$B$9*Assets!$S200,MAX(0,$F200-SUM($I200:AG200)))),IF($E200=1,$F200-$I200,$H200)*INDEX(Rates!$C$2:$AP$60,MATCH($B200,Rates!$A$2:$A$60,0),26)))</f>
      </c>
      <c r="AI200" s="2">
        <f>IF($B200="",0,IF($D200=1,IF(27&lt;=$C200,MIN(IF($E200=1,$F200-$I200,$H200)*INDEX(Rates!$C$2:$AP$60,MATCH($B200,Rates!$A$2:$A$60,0),27),Limits!$B$9*Assets!$S200),MIN(Limits!$B$9*Assets!$S200,MAX(0,$F200-SUM($I200:AH200)))),IF($E200=1,$F200-$I200,$H200)*INDEX(Rates!$C$2:$AP$60,MATCH($B200,Rates!$A$2:$A$60,0),27)))</f>
      </c>
      <c r="AJ200" s="2">
        <f>IF($B200="",0,IF($D200=1,IF(28&lt;=$C200,MIN(IF($E200=1,$F200-$I200,$H200)*INDEX(Rates!$C$2:$AP$60,MATCH($B200,Rates!$A$2:$A$60,0),28),Limits!$B$9*Assets!$S200),MIN(Limits!$B$9*Assets!$S200,MAX(0,$F200-SUM($I200:AI200)))),IF($E200=1,$F200-$I200,$H200)*INDEX(Rates!$C$2:$AP$60,MATCH($B200,Rates!$A$2:$A$60,0),28)))</f>
      </c>
      <c r="AK200" s="2">
        <f>IF($B200="",0,IF($D200=1,IF(29&lt;=$C200,MIN(IF($E200=1,$F200-$I200,$H200)*INDEX(Rates!$C$2:$AP$60,MATCH($B200,Rates!$A$2:$A$60,0),29),Limits!$B$9*Assets!$S200),MIN(Limits!$B$9*Assets!$S200,MAX(0,$F200-SUM($I200:AJ200)))),IF($E200=1,$F200-$I200,$H200)*INDEX(Rates!$C$2:$AP$60,MATCH($B200,Rates!$A$2:$A$60,0),29)))</f>
      </c>
      <c r="AL200" s="2">
        <f>IF($B200="",0,IF($D200=1,IF(30&lt;=$C200,MIN(IF($E200=1,$F200-$I200,$H200)*INDEX(Rates!$C$2:$AP$60,MATCH($B200,Rates!$A$2:$A$60,0),30),Limits!$B$9*Assets!$S200),MIN(Limits!$B$9*Assets!$S200,MAX(0,$F200-SUM($I200:AK200)))),IF($E200=1,$F200-$I200,$H200)*INDEX(Rates!$C$2:$AP$60,MATCH($B200,Rates!$A$2:$A$60,0),30)))</f>
      </c>
      <c r="AM200" s="2">
        <f>IF($B200="",0,IF($D200=1,IF(31&lt;=$C200,MIN(IF($E200=1,$F200-$I200,$H200)*INDEX(Rates!$C$2:$AP$60,MATCH($B200,Rates!$A$2:$A$60,0),31),Limits!$B$9*Assets!$S200),MIN(Limits!$B$9*Assets!$S200,MAX(0,$F200-SUM($I200:AL200)))),IF($E200=1,$F200-$I200,$H200)*INDEX(Rates!$C$2:$AP$60,MATCH($B200,Rates!$A$2:$A$60,0),31)))</f>
      </c>
      <c r="AN200" s="2">
        <f>IF($B200="",0,IF($D200=1,IF(32&lt;=$C200,MIN(IF($E200=1,$F200-$I200,$H200)*INDEX(Rates!$C$2:$AP$60,MATCH($B200,Rates!$A$2:$A$60,0),32),Limits!$B$9*Assets!$S200),MIN(Limits!$B$9*Assets!$S200,MAX(0,$F200-SUM($I200:AM200)))),IF($E200=1,$F200-$I200,$H200)*INDEX(Rates!$C$2:$AP$60,MATCH($B200,Rates!$A$2:$A$60,0),32)))</f>
      </c>
      <c r="AO200" s="2">
        <f>IF($B200="",0,IF($D200=1,IF(33&lt;=$C200,MIN(IF($E200=1,$F200-$I200,$H200)*INDEX(Rates!$C$2:$AP$60,MATCH($B200,Rates!$A$2:$A$60,0),33),Limits!$B$9*Assets!$S200),MIN(Limits!$B$9*Assets!$S200,MAX(0,$F200-SUM($I200:AN200)))),IF($E200=1,$F200-$I200,$H200)*INDEX(Rates!$C$2:$AP$60,MATCH($B200,Rates!$A$2:$A$60,0),33)))</f>
      </c>
      <c r="AP200" s="2">
        <f>IF($B200="",0,IF($D200=1,IF(34&lt;=$C200,MIN(IF($E200=1,$F200-$I200,$H200)*INDEX(Rates!$C$2:$AP$60,MATCH($B200,Rates!$A$2:$A$60,0),34),Limits!$B$9*Assets!$S200),MIN(Limits!$B$9*Assets!$S200,MAX(0,$F200-SUM($I200:AO200)))),IF($E200=1,$F200-$I200,$H200)*INDEX(Rates!$C$2:$AP$60,MATCH($B200,Rates!$A$2:$A$60,0),34)))</f>
      </c>
      <c r="AQ200" s="2">
        <f>IF($B200="",0,IF($D200=1,IF(35&lt;=$C200,MIN(IF($E200=1,$F200-$I200,$H200)*INDEX(Rates!$C$2:$AP$60,MATCH($B200,Rates!$A$2:$A$60,0),35),Limits!$B$9*Assets!$S200),MIN(Limits!$B$9*Assets!$S200,MAX(0,$F200-SUM($I200:AP200)))),IF($E200=1,$F200-$I200,$H200)*INDEX(Rates!$C$2:$AP$60,MATCH($B200,Rates!$A$2:$A$60,0),35)))</f>
      </c>
      <c r="AR200" s="2">
        <f>IF($B200="",0,IF($D200=1,IF(36&lt;=$C200,MIN(IF($E200=1,$F200-$I200,$H200)*INDEX(Rates!$C$2:$AP$60,MATCH($B200,Rates!$A$2:$A$60,0),36),Limits!$B$9*Assets!$S200),MIN(Limits!$B$9*Assets!$S200,MAX(0,$F200-SUM($I200:AQ200)))),IF($E200=1,$F200-$I200,$H200)*INDEX(Rates!$C$2:$AP$60,MATCH($B200,Rates!$A$2:$A$60,0),36)))</f>
      </c>
      <c r="AS200" s="2">
        <f>IF($B200="",0,IF($D200=1,IF(37&lt;=$C200,MIN(IF($E200=1,$F200-$I200,$H200)*INDEX(Rates!$C$2:$AP$60,MATCH($B200,Rates!$A$2:$A$60,0),37),Limits!$B$9*Assets!$S200),MIN(Limits!$B$9*Assets!$S200,MAX(0,$F200-SUM($I200:AR200)))),IF($E200=1,$F200-$I200,$H200)*INDEX(Rates!$C$2:$AP$60,MATCH($B200,Rates!$A$2:$A$60,0),37)))</f>
      </c>
      <c r="AT200" s="2">
        <f>IF($B200="",0,IF($D200=1,IF(38&lt;=$C200,MIN(IF($E200=1,$F200-$I200,$H200)*INDEX(Rates!$C$2:$AP$60,MATCH($B200,Rates!$A$2:$A$60,0),38),Limits!$B$9*Assets!$S200),MIN(Limits!$B$9*Assets!$S200,MAX(0,$F200-SUM($I200:AS200)))),IF($E200=1,$F200-$I200,$H200)*INDEX(Rates!$C$2:$AP$60,MATCH($B200,Rates!$A$2:$A$60,0),38)))</f>
      </c>
      <c r="AU200" s="2">
        <f>IF($B200="",0,IF($D200=1,IF(39&lt;=$C200,MIN(IF($E200=1,$F200-$I200,$H200)*INDEX(Rates!$C$2:$AP$60,MATCH($B200,Rates!$A$2:$A$60,0),39),Limits!$B$9*Assets!$S200),MIN(Limits!$B$9*Assets!$S200,MAX(0,$F200-SUM($I200:AT200)))),IF($E200=1,$F200-$I200,$H200)*INDEX(Rates!$C$2:$AP$60,MATCH($B200,Rates!$A$2:$A$60,0),39)))</f>
      </c>
      <c r="AV200" s="2">
        <f>IF($B200="",0,IF($D200=1,IF(40&lt;=$C200,MIN(IF($E200=1,$F200-$I200,$H200)*INDEX(Rates!$C$2:$AP$60,MATCH($B200,Rates!$A$2:$A$60,0),40),Limits!$B$9*Assets!$S200),MIN(Limits!$B$9*Assets!$S200,MAX(0,$F200-SUM($I200:AU200)))),IF($E200=1,$F200-$I200,$H200)*INDEX(Rates!$C$2:$AP$60,MATCH($B200,Rates!$A$2:$A$60,0),40)))</f>
      </c>
    </row>
    <row r="201" spans="1:48" x14ac:dyDescent="0.25">
      <c r="A201">
        <f>IF(Assets!A201="","",Assets!A201)</f>
      </c>
      <c r="B201">
        <f>Assets!AD201</f>
      </c>
      <c r="C201">
        <f>IF(B201="",0,INDEX(Rates!$B$2:$B$60,MATCH(B201,Rates!$A$2:$A$60,0)))</f>
      </c>
      <c r="D201">
        <f>Assets!X201</f>
      </c>
      <c r="E201">
        <f>IF(AND(D201=1,Assets!J201=1,Assets!K201=0),1,0)</f>
      </c>
      <c r="F201">
        <f>Assets!T201</f>
      </c>
      <c r="G201">
        <f>Assets!AF201+Assets!L201</f>
      </c>
      <c r="H201">
        <f>Assets!M201</f>
      </c>
      <c r="I201" s="2">
        <f>IF($B201="",0,IF($D201=1,IF(1&lt;=$C201,MIN($G201+$H201*INDEX(Rates!$C$2:$AP$60,MATCH($B201,Rates!$A$2:$A$60,0),1),Assets!$Z201),MIN($G201+$H201*INDEX(Rates!$C$2:$AP$60,MATCH($B201,Rates!$A$2:$A$60,0),1),Assets!$Z201)),$G201+$H201*INDEX(Rates!$C$2:$AP$60,MATCH($B201,Rates!$A$2:$A$60,0),1)))</f>
      </c>
      <c r="J201" s="2">
        <f>IF($B201="",0,IF($D201=1,IF(2&lt;=$C201,MIN(IF($E201=1,$F201-$I201,$H201)*INDEX(Rates!$C$2:$AP$60,MATCH($B201,Rates!$A$2:$A$60,0),2),Limits!$B$7*Assets!$S201),MIN(Limits!$B$9*Assets!$S201,MAX(0,$F201-SUM($I201:I201)))),IF($E201=1,$F201-$I201,$H201)*INDEX(Rates!$C$2:$AP$60,MATCH($B201,Rates!$A$2:$A$60,0),2)))</f>
      </c>
      <c r="K201" s="2">
        <f>IF($B201="",0,IF($D201=1,IF(3&lt;=$C201,MIN(IF($E201=1,$F201-$I201,$H201)*INDEX(Rates!$C$2:$AP$60,MATCH($B201,Rates!$A$2:$A$60,0),3),Limits!$B$8*Assets!$S201),MIN(Limits!$B$9*Assets!$S201,MAX(0,$F201-SUM($I201:J201)))),IF($E201=1,$F201-$I201,$H201)*INDEX(Rates!$C$2:$AP$60,MATCH($B201,Rates!$A$2:$A$60,0),3)))</f>
      </c>
      <c r="L201" s="2">
        <f>IF($B201="",0,IF($D201=1,IF(4&lt;=$C201,MIN(IF($E201=1,$F201-$I201,$H201)*INDEX(Rates!$C$2:$AP$60,MATCH($B201,Rates!$A$2:$A$60,0),4),Limits!$B$9*Assets!$S201),MIN(Limits!$B$9*Assets!$S201,MAX(0,$F201-SUM($I201:K201)))),IF($E201=1,$F201-$I201,$H201)*INDEX(Rates!$C$2:$AP$60,MATCH($B201,Rates!$A$2:$A$60,0),4)))</f>
      </c>
      <c r="M201" s="2">
        <f>IF($B201="",0,IF($D201=1,IF(5&lt;=$C201,MIN(IF($E201=1,$F201-$I201,$H201)*INDEX(Rates!$C$2:$AP$60,MATCH($B201,Rates!$A$2:$A$60,0),5),Limits!$B$9*Assets!$S201),MIN(Limits!$B$9*Assets!$S201,MAX(0,$F201-SUM($I201:L201)))),IF($E201=1,$F201-$I201,$H201)*INDEX(Rates!$C$2:$AP$60,MATCH($B201,Rates!$A$2:$A$60,0),5)))</f>
      </c>
      <c r="N201" s="2">
        <f>IF($B201="",0,IF($D201=1,IF(6&lt;=$C201,MIN(IF($E201=1,$F201-$I201,$H201)*INDEX(Rates!$C$2:$AP$60,MATCH($B201,Rates!$A$2:$A$60,0),6),Limits!$B$9*Assets!$S201),MIN(Limits!$B$9*Assets!$S201,MAX(0,$F201-SUM($I201:M201)))),IF($E201=1,$F201-$I201,$H201)*INDEX(Rates!$C$2:$AP$60,MATCH($B201,Rates!$A$2:$A$60,0),6)))</f>
      </c>
      <c r="O201" s="2">
        <f>IF($B201="",0,IF($D201=1,IF(7&lt;=$C201,MIN(IF($E201=1,$F201-$I201,$H201)*INDEX(Rates!$C$2:$AP$60,MATCH($B201,Rates!$A$2:$A$60,0),7),Limits!$B$9*Assets!$S201),MIN(Limits!$B$9*Assets!$S201,MAX(0,$F201-SUM($I201:N201)))),IF($E201=1,$F201-$I201,$H201)*INDEX(Rates!$C$2:$AP$60,MATCH($B201,Rates!$A$2:$A$60,0),7)))</f>
      </c>
      <c r="P201" s="2">
        <f>IF($B201="",0,IF($D201=1,IF(8&lt;=$C201,MIN(IF($E201=1,$F201-$I201,$H201)*INDEX(Rates!$C$2:$AP$60,MATCH($B201,Rates!$A$2:$A$60,0),8),Limits!$B$9*Assets!$S201),MIN(Limits!$B$9*Assets!$S201,MAX(0,$F201-SUM($I201:O201)))),IF($E201=1,$F201-$I201,$H201)*INDEX(Rates!$C$2:$AP$60,MATCH($B201,Rates!$A$2:$A$60,0),8)))</f>
      </c>
      <c r="Q201" s="2">
        <f>IF($B201="",0,IF($D201=1,IF(9&lt;=$C201,MIN(IF($E201=1,$F201-$I201,$H201)*INDEX(Rates!$C$2:$AP$60,MATCH($B201,Rates!$A$2:$A$60,0),9),Limits!$B$9*Assets!$S201),MIN(Limits!$B$9*Assets!$S201,MAX(0,$F201-SUM($I201:P201)))),IF($E201=1,$F201-$I201,$H201)*INDEX(Rates!$C$2:$AP$60,MATCH($B201,Rates!$A$2:$A$60,0),9)))</f>
      </c>
      <c r="R201" s="2">
        <f>IF($B201="",0,IF($D201=1,IF(10&lt;=$C201,MIN(IF($E201=1,$F201-$I201,$H201)*INDEX(Rates!$C$2:$AP$60,MATCH($B201,Rates!$A$2:$A$60,0),10),Limits!$B$9*Assets!$S201),MIN(Limits!$B$9*Assets!$S201,MAX(0,$F201-SUM($I201:Q201)))),IF($E201=1,$F201-$I201,$H201)*INDEX(Rates!$C$2:$AP$60,MATCH($B201,Rates!$A$2:$A$60,0),10)))</f>
      </c>
      <c r="S201" s="2">
        <f>IF($B201="",0,IF($D201=1,IF(11&lt;=$C201,MIN(IF($E201=1,$F201-$I201,$H201)*INDEX(Rates!$C$2:$AP$60,MATCH($B201,Rates!$A$2:$A$60,0),11),Limits!$B$9*Assets!$S201),MIN(Limits!$B$9*Assets!$S201,MAX(0,$F201-SUM($I201:R201)))),IF($E201=1,$F201-$I201,$H201)*INDEX(Rates!$C$2:$AP$60,MATCH($B201,Rates!$A$2:$A$60,0),11)))</f>
      </c>
      <c r="T201" s="2">
        <f>IF($B201="",0,IF($D201=1,IF(12&lt;=$C201,MIN(IF($E201=1,$F201-$I201,$H201)*INDEX(Rates!$C$2:$AP$60,MATCH($B201,Rates!$A$2:$A$60,0),12),Limits!$B$9*Assets!$S201),MIN(Limits!$B$9*Assets!$S201,MAX(0,$F201-SUM($I201:S201)))),IF($E201=1,$F201-$I201,$H201)*INDEX(Rates!$C$2:$AP$60,MATCH($B201,Rates!$A$2:$A$60,0),12)))</f>
      </c>
      <c r="U201" s="2">
        <f>IF($B201="",0,IF($D201=1,IF(13&lt;=$C201,MIN(IF($E201=1,$F201-$I201,$H201)*INDEX(Rates!$C$2:$AP$60,MATCH($B201,Rates!$A$2:$A$60,0),13),Limits!$B$9*Assets!$S201),MIN(Limits!$B$9*Assets!$S201,MAX(0,$F201-SUM($I201:T201)))),IF($E201=1,$F201-$I201,$H201)*INDEX(Rates!$C$2:$AP$60,MATCH($B201,Rates!$A$2:$A$60,0),13)))</f>
      </c>
      <c r="V201" s="2">
        <f>IF($B201="",0,IF($D201=1,IF(14&lt;=$C201,MIN(IF($E201=1,$F201-$I201,$H201)*INDEX(Rates!$C$2:$AP$60,MATCH($B201,Rates!$A$2:$A$60,0),14),Limits!$B$9*Assets!$S201),MIN(Limits!$B$9*Assets!$S201,MAX(0,$F201-SUM($I201:U201)))),IF($E201=1,$F201-$I201,$H201)*INDEX(Rates!$C$2:$AP$60,MATCH($B201,Rates!$A$2:$A$60,0),14)))</f>
      </c>
      <c r="W201" s="2">
        <f>IF($B201="",0,IF($D201=1,IF(15&lt;=$C201,MIN(IF($E201=1,$F201-$I201,$H201)*INDEX(Rates!$C$2:$AP$60,MATCH($B201,Rates!$A$2:$A$60,0),15),Limits!$B$9*Assets!$S201),MIN(Limits!$B$9*Assets!$S201,MAX(0,$F201-SUM($I201:V201)))),IF($E201=1,$F201-$I201,$H201)*INDEX(Rates!$C$2:$AP$60,MATCH($B201,Rates!$A$2:$A$60,0),15)))</f>
      </c>
      <c r="X201" s="2">
        <f>IF($B201="",0,IF($D201=1,IF(16&lt;=$C201,MIN(IF($E201=1,$F201-$I201,$H201)*INDEX(Rates!$C$2:$AP$60,MATCH($B201,Rates!$A$2:$A$60,0),16),Limits!$B$9*Assets!$S201),MIN(Limits!$B$9*Assets!$S201,MAX(0,$F201-SUM($I201:W201)))),IF($E201=1,$F201-$I201,$H201)*INDEX(Rates!$C$2:$AP$60,MATCH($B201,Rates!$A$2:$A$60,0),16)))</f>
      </c>
      <c r="Y201" s="2">
        <f>IF($B201="",0,IF($D201=1,IF(17&lt;=$C201,MIN(IF($E201=1,$F201-$I201,$H201)*INDEX(Rates!$C$2:$AP$60,MATCH($B201,Rates!$A$2:$A$60,0),17),Limits!$B$9*Assets!$S201),MIN(Limits!$B$9*Assets!$S201,MAX(0,$F201-SUM($I201:X201)))),IF($E201=1,$F201-$I201,$H201)*INDEX(Rates!$C$2:$AP$60,MATCH($B201,Rates!$A$2:$A$60,0),17)))</f>
      </c>
      <c r="Z201" s="2">
        <f>IF($B201="",0,IF($D201=1,IF(18&lt;=$C201,MIN(IF($E201=1,$F201-$I201,$H201)*INDEX(Rates!$C$2:$AP$60,MATCH($B201,Rates!$A$2:$A$60,0),18),Limits!$B$9*Assets!$S201),MIN(Limits!$B$9*Assets!$S201,MAX(0,$F201-SUM($I201:Y201)))),IF($E201=1,$F201-$I201,$H201)*INDEX(Rates!$C$2:$AP$60,MATCH($B201,Rates!$A$2:$A$60,0),18)))</f>
      </c>
      <c r="AA201" s="2">
        <f>IF($B201="",0,IF($D201=1,IF(19&lt;=$C201,MIN(IF($E201=1,$F201-$I201,$H201)*INDEX(Rates!$C$2:$AP$60,MATCH($B201,Rates!$A$2:$A$60,0),19),Limits!$B$9*Assets!$S201),MIN(Limits!$B$9*Assets!$S201,MAX(0,$F201-SUM($I201:Z201)))),IF($E201=1,$F201-$I201,$H201)*INDEX(Rates!$C$2:$AP$60,MATCH($B201,Rates!$A$2:$A$60,0),19)))</f>
      </c>
      <c r="AB201" s="2">
        <f>IF($B201="",0,IF($D201=1,IF(20&lt;=$C201,MIN(IF($E201=1,$F201-$I201,$H201)*INDEX(Rates!$C$2:$AP$60,MATCH($B201,Rates!$A$2:$A$60,0),20),Limits!$B$9*Assets!$S201),MIN(Limits!$B$9*Assets!$S201,MAX(0,$F201-SUM($I201:AA201)))),IF($E201=1,$F201-$I201,$H201)*INDEX(Rates!$C$2:$AP$60,MATCH($B201,Rates!$A$2:$A$60,0),20)))</f>
      </c>
      <c r="AC201" s="2">
        <f>IF($B201="",0,IF($D201=1,IF(21&lt;=$C201,MIN(IF($E201=1,$F201-$I201,$H201)*INDEX(Rates!$C$2:$AP$60,MATCH($B201,Rates!$A$2:$A$60,0),21),Limits!$B$9*Assets!$S201),MIN(Limits!$B$9*Assets!$S201,MAX(0,$F201-SUM($I201:AB201)))),IF($E201=1,$F201-$I201,$H201)*INDEX(Rates!$C$2:$AP$60,MATCH($B201,Rates!$A$2:$A$60,0),21)))</f>
      </c>
      <c r="AD201" s="2">
        <f>IF($B201="",0,IF($D201=1,IF(22&lt;=$C201,MIN(IF($E201=1,$F201-$I201,$H201)*INDEX(Rates!$C$2:$AP$60,MATCH($B201,Rates!$A$2:$A$60,0),22),Limits!$B$9*Assets!$S201),MIN(Limits!$B$9*Assets!$S201,MAX(0,$F201-SUM($I201:AC201)))),IF($E201=1,$F201-$I201,$H201)*INDEX(Rates!$C$2:$AP$60,MATCH($B201,Rates!$A$2:$A$60,0),22)))</f>
      </c>
      <c r="AE201" s="2">
        <f>IF($B201="",0,IF($D201=1,IF(23&lt;=$C201,MIN(IF($E201=1,$F201-$I201,$H201)*INDEX(Rates!$C$2:$AP$60,MATCH($B201,Rates!$A$2:$A$60,0),23),Limits!$B$9*Assets!$S201),MIN(Limits!$B$9*Assets!$S201,MAX(0,$F201-SUM($I201:AD201)))),IF($E201=1,$F201-$I201,$H201)*INDEX(Rates!$C$2:$AP$60,MATCH($B201,Rates!$A$2:$A$60,0),23)))</f>
      </c>
      <c r="AF201" s="2">
        <f>IF($B201="",0,IF($D201=1,IF(24&lt;=$C201,MIN(IF($E201=1,$F201-$I201,$H201)*INDEX(Rates!$C$2:$AP$60,MATCH($B201,Rates!$A$2:$A$60,0),24),Limits!$B$9*Assets!$S201),MIN(Limits!$B$9*Assets!$S201,MAX(0,$F201-SUM($I201:AE201)))),IF($E201=1,$F201-$I201,$H201)*INDEX(Rates!$C$2:$AP$60,MATCH($B201,Rates!$A$2:$A$60,0),24)))</f>
      </c>
      <c r="AG201" s="2">
        <f>IF($B201="",0,IF($D201=1,IF(25&lt;=$C201,MIN(IF($E201=1,$F201-$I201,$H201)*INDEX(Rates!$C$2:$AP$60,MATCH($B201,Rates!$A$2:$A$60,0),25),Limits!$B$9*Assets!$S201),MIN(Limits!$B$9*Assets!$S201,MAX(0,$F201-SUM($I201:AF201)))),IF($E201=1,$F201-$I201,$H201)*INDEX(Rates!$C$2:$AP$60,MATCH($B201,Rates!$A$2:$A$60,0),25)))</f>
      </c>
      <c r="AH201" s="2">
        <f>IF($B201="",0,IF($D201=1,IF(26&lt;=$C201,MIN(IF($E201=1,$F201-$I201,$H201)*INDEX(Rates!$C$2:$AP$60,MATCH($B201,Rates!$A$2:$A$60,0),26),Limits!$B$9*Assets!$S201),MIN(Limits!$B$9*Assets!$S201,MAX(0,$F201-SUM($I201:AG201)))),IF($E201=1,$F201-$I201,$H201)*INDEX(Rates!$C$2:$AP$60,MATCH($B201,Rates!$A$2:$A$60,0),26)))</f>
      </c>
      <c r="AI201" s="2">
        <f>IF($B201="",0,IF($D201=1,IF(27&lt;=$C201,MIN(IF($E201=1,$F201-$I201,$H201)*INDEX(Rates!$C$2:$AP$60,MATCH($B201,Rates!$A$2:$A$60,0),27),Limits!$B$9*Assets!$S201),MIN(Limits!$B$9*Assets!$S201,MAX(0,$F201-SUM($I201:AH201)))),IF($E201=1,$F201-$I201,$H201)*INDEX(Rates!$C$2:$AP$60,MATCH($B201,Rates!$A$2:$A$60,0),27)))</f>
      </c>
      <c r="AJ201" s="2">
        <f>IF($B201="",0,IF($D201=1,IF(28&lt;=$C201,MIN(IF($E201=1,$F201-$I201,$H201)*INDEX(Rates!$C$2:$AP$60,MATCH($B201,Rates!$A$2:$A$60,0),28),Limits!$B$9*Assets!$S201),MIN(Limits!$B$9*Assets!$S201,MAX(0,$F201-SUM($I201:AI201)))),IF($E201=1,$F201-$I201,$H201)*INDEX(Rates!$C$2:$AP$60,MATCH($B201,Rates!$A$2:$A$60,0),28)))</f>
      </c>
      <c r="AK201" s="2">
        <f>IF($B201="",0,IF($D201=1,IF(29&lt;=$C201,MIN(IF($E201=1,$F201-$I201,$H201)*INDEX(Rates!$C$2:$AP$60,MATCH($B201,Rates!$A$2:$A$60,0),29),Limits!$B$9*Assets!$S201),MIN(Limits!$B$9*Assets!$S201,MAX(0,$F201-SUM($I201:AJ201)))),IF($E201=1,$F201-$I201,$H201)*INDEX(Rates!$C$2:$AP$60,MATCH($B201,Rates!$A$2:$A$60,0),29)))</f>
      </c>
      <c r="AL201" s="2">
        <f>IF($B201="",0,IF($D201=1,IF(30&lt;=$C201,MIN(IF($E201=1,$F201-$I201,$H201)*INDEX(Rates!$C$2:$AP$60,MATCH($B201,Rates!$A$2:$A$60,0),30),Limits!$B$9*Assets!$S201),MIN(Limits!$B$9*Assets!$S201,MAX(0,$F201-SUM($I201:AK201)))),IF($E201=1,$F201-$I201,$H201)*INDEX(Rates!$C$2:$AP$60,MATCH($B201,Rates!$A$2:$A$60,0),30)))</f>
      </c>
      <c r="AM201" s="2">
        <f>IF($B201="",0,IF($D201=1,IF(31&lt;=$C201,MIN(IF($E201=1,$F201-$I201,$H201)*INDEX(Rates!$C$2:$AP$60,MATCH($B201,Rates!$A$2:$A$60,0),31),Limits!$B$9*Assets!$S201),MIN(Limits!$B$9*Assets!$S201,MAX(0,$F201-SUM($I201:AL201)))),IF($E201=1,$F201-$I201,$H201)*INDEX(Rates!$C$2:$AP$60,MATCH($B201,Rates!$A$2:$A$60,0),31)))</f>
      </c>
      <c r="AN201" s="2">
        <f>IF($B201="",0,IF($D201=1,IF(32&lt;=$C201,MIN(IF($E201=1,$F201-$I201,$H201)*INDEX(Rates!$C$2:$AP$60,MATCH($B201,Rates!$A$2:$A$60,0),32),Limits!$B$9*Assets!$S201),MIN(Limits!$B$9*Assets!$S201,MAX(0,$F201-SUM($I201:AM201)))),IF($E201=1,$F201-$I201,$H201)*INDEX(Rates!$C$2:$AP$60,MATCH($B201,Rates!$A$2:$A$60,0),32)))</f>
      </c>
      <c r="AO201" s="2">
        <f>IF($B201="",0,IF($D201=1,IF(33&lt;=$C201,MIN(IF($E201=1,$F201-$I201,$H201)*INDEX(Rates!$C$2:$AP$60,MATCH($B201,Rates!$A$2:$A$60,0),33),Limits!$B$9*Assets!$S201),MIN(Limits!$B$9*Assets!$S201,MAX(0,$F201-SUM($I201:AN201)))),IF($E201=1,$F201-$I201,$H201)*INDEX(Rates!$C$2:$AP$60,MATCH($B201,Rates!$A$2:$A$60,0),33)))</f>
      </c>
      <c r="AP201" s="2">
        <f>IF($B201="",0,IF($D201=1,IF(34&lt;=$C201,MIN(IF($E201=1,$F201-$I201,$H201)*INDEX(Rates!$C$2:$AP$60,MATCH($B201,Rates!$A$2:$A$60,0),34),Limits!$B$9*Assets!$S201),MIN(Limits!$B$9*Assets!$S201,MAX(0,$F201-SUM($I201:AO201)))),IF($E201=1,$F201-$I201,$H201)*INDEX(Rates!$C$2:$AP$60,MATCH($B201,Rates!$A$2:$A$60,0),34)))</f>
      </c>
      <c r="AQ201" s="2">
        <f>IF($B201="",0,IF($D201=1,IF(35&lt;=$C201,MIN(IF($E201=1,$F201-$I201,$H201)*INDEX(Rates!$C$2:$AP$60,MATCH($B201,Rates!$A$2:$A$60,0),35),Limits!$B$9*Assets!$S201),MIN(Limits!$B$9*Assets!$S201,MAX(0,$F201-SUM($I201:AP201)))),IF($E201=1,$F201-$I201,$H201)*INDEX(Rates!$C$2:$AP$60,MATCH($B201,Rates!$A$2:$A$60,0),35)))</f>
      </c>
      <c r="AR201" s="2">
        <f>IF($B201="",0,IF($D201=1,IF(36&lt;=$C201,MIN(IF($E201=1,$F201-$I201,$H201)*INDEX(Rates!$C$2:$AP$60,MATCH($B201,Rates!$A$2:$A$60,0),36),Limits!$B$9*Assets!$S201),MIN(Limits!$B$9*Assets!$S201,MAX(0,$F201-SUM($I201:AQ201)))),IF($E201=1,$F201-$I201,$H201)*INDEX(Rates!$C$2:$AP$60,MATCH($B201,Rates!$A$2:$A$60,0),36)))</f>
      </c>
      <c r="AS201" s="2">
        <f>IF($B201="",0,IF($D201=1,IF(37&lt;=$C201,MIN(IF($E201=1,$F201-$I201,$H201)*INDEX(Rates!$C$2:$AP$60,MATCH($B201,Rates!$A$2:$A$60,0),37),Limits!$B$9*Assets!$S201),MIN(Limits!$B$9*Assets!$S201,MAX(0,$F201-SUM($I201:AR201)))),IF($E201=1,$F201-$I201,$H201)*INDEX(Rates!$C$2:$AP$60,MATCH($B201,Rates!$A$2:$A$60,0),37)))</f>
      </c>
      <c r="AT201" s="2">
        <f>IF($B201="",0,IF($D201=1,IF(38&lt;=$C201,MIN(IF($E201=1,$F201-$I201,$H201)*INDEX(Rates!$C$2:$AP$60,MATCH($B201,Rates!$A$2:$A$60,0),38),Limits!$B$9*Assets!$S201),MIN(Limits!$B$9*Assets!$S201,MAX(0,$F201-SUM($I201:AS201)))),IF($E201=1,$F201-$I201,$H201)*INDEX(Rates!$C$2:$AP$60,MATCH($B201,Rates!$A$2:$A$60,0),38)))</f>
      </c>
      <c r="AU201" s="2">
        <f>IF($B201="",0,IF($D201=1,IF(39&lt;=$C201,MIN(IF($E201=1,$F201-$I201,$H201)*INDEX(Rates!$C$2:$AP$60,MATCH($B201,Rates!$A$2:$A$60,0),39),Limits!$B$9*Assets!$S201),MIN(Limits!$B$9*Assets!$S201,MAX(0,$F201-SUM($I201:AT201)))),IF($E201=1,$F201-$I201,$H201)*INDEX(Rates!$C$2:$AP$60,MATCH($B201,Rates!$A$2:$A$60,0),39)))</f>
      </c>
      <c r="AV201" s="2">
        <f>IF($B201="",0,IF($D201=1,IF(40&lt;=$C201,MIN(IF($E201=1,$F201-$I201,$H201)*INDEX(Rates!$C$2:$AP$60,MATCH($B201,Rates!$A$2:$A$60,0),40),Limits!$B$9*Assets!$S201),MIN(Limits!$B$9*Assets!$S201,MAX(0,$F201-SUM($I201:AU201)))),IF($E201=1,$F201-$I201,$H201)*INDEX(Rates!$C$2:$AP$60,MATCH($B201,Rates!$A$2:$A$60,0),40))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0"/>
  <sheetFormatPr defaultRowHeight="15" outlineLevelRow="0" outlineLevelCol="0" x14ac:dyDescent="55"/>
  <cols>
    <col min="1" max="1" width="10" customWidth="1"/>
  </cols>
  <sheetData>
    <row r="1" spans="1:42" s="12" customFormat="1" x14ac:dyDescent="0.25">
      <c r="A1" s="12" t="s">
        <v>69</v>
      </c>
      <c r="B1" s="12" t="s">
        <v>70</v>
      </c>
      <c r="C1" s="12">
        <v>1</v>
      </c>
      <c r="D1" s="12">
        <v>2</v>
      </c>
      <c r="E1" s="12">
        <v>3</v>
      </c>
      <c r="F1" s="12">
        <v>4</v>
      </c>
      <c r="G1" s="12">
        <v>5</v>
      </c>
      <c r="H1" s="12">
        <v>6</v>
      </c>
      <c r="I1" s="12">
        <v>7</v>
      </c>
      <c r="J1" s="12">
        <v>8</v>
      </c>
      <c r="K1" s="12">
        <v>9</v>
      </c>
      <c r="L1" s="12">
        <v>10</v>
      </c>
      <c r="M1" s="12">
        <v>11</v>
      </c>
      <c r="N1" s="12">
        <v>12</v>
      </c>
      <c r="O1" s="12">
        <v>13</v>
      </c>
      <c r="P1" s="12">
        <v>14</v>
      </c>
      <c r="Q1" s="12">
        <v>15</v>
      </c>
      <c r="R1" s="12">
        <v>16</v>
      </c>
      <c r="S1" s="12">
        <v>17</v>
      </c>
      <c r="T1" s="12">
        <v>18</v>
      </c>
      <c r="U1" s="12">
        <v>19</v>
      </c>
      <c r="V1" s="12">
        <v>20</v>
      </c>
      <c r="W1" s="12">
        <v>21</v>
      </c>
      <c r="X1" s="12">
        <v>22</v>
      </c>
      <c r="Y1" s="12">
        <v>23</v>
      </c>
      <c r="Z1" s="12">
        <v>24</v>
      </c>
      <c r="AA1" s="12">
        <v>25</v>
      </c>
      <c r="AB1" s="12">
        <v>26</v>
      </c>
      <c r="AC1" s="12">
        <v>27</v>
      </c>
      <c r="AD1" s="12">
        <v>28</v>
      </c>
      <c r="AE1" s="12">
        <v>29</v>
      </c>
      <c r="AF1" s="12">
        <v>30</v>
      </c>
      <c r="AG1" s="12">
        <v>31</v>
      </c>
      <c r="AH1" s="12">
        <v>32</v>
      </c>
      <c r="AI1" s="12">
        <v>33</v>
      </c>
      <c r="AJ1" s="12">
        <v>34</v>
      </c>
      <c r="AK1" s="12">
        <v>35</v>
      </c>
      <c r="AL1" s="12">
        <v>36</v>
      </c>
      <c r="AM1" s="12">
        <v>37</v>
      </c>
      <c r="AN1" s="12">
        <v>38</v>
      </c>
      <c r="AO1" s="12">
        <v>39</v>
      </c>
      <c r="AP1" s="12">
        <v>40</v>
      </c>
    </row>
    <row r="2" spans="1:42" x14ac:dyDescent="0.25">
      <c r="A2" t="s">
        <v>71</v>
      </c>
      <c r="B2">
        <v>4</v>
      </c>
      <c r="C2" s="15">
        <v>0.3333333333333333</v>
      </c>
      <c r="D2" s="15">
        <v>0.4444444444444445</v>
      </c>
      <c r="E2" s="15">
        <v>0.14814814814814817</v>
      </c>
      <c r="F2" s="15">
        <v>0.0740740740740741</v>
      </c>
      <c r="G2" s="15">
        <v>0</v>
      </c>
      <c r="H2" s="15">
        <v>0</v>
      </c>
      <c r="I2" s="15">
        <v>0</v>
      </c>
      <c r="J2" s="15">
        <v>0</v>
      </c>
      <c r="K2" s="15">
        <v>0</v>
      </c>
      <c r="L2" s="15">
        <v>0</v>
      </c>
      <c r="M2" s="15">
        <v>0</v>
      </c>
      <c r="N2" s="15">
        <v>0</v>
      </c>
      <c r="O2" s="15">
        <v>0</v>
      </c>
      <c r="P2" s="15">
        <v>0</v>
      </c>
      <c r="Q2" s="15">
        <v>0</v>
      </c>
      <c r="R2" s="15">
        <v>0</v>
      </c>
      <c r="S2" s="15">
        <v>0</v>
      </c>
      <c r="T2" s="15">
        <v>0</v>
      </c>
      <c r="U2" s="15">
        <v>0</v>
      </c>
      <c r="V2" s="15">
        <v>0</v>
      </c>
      <c r="W2" s="15">
        <v>0</v>
      </c>
      <c r="X2" s="15">
        <v>0</v>
      </c>
      <c r="Y2" s="15">
        <v>0</v>
      </c>
      <c r="Z2" s="15">
        <v>0</v>
      </c>
      <c r="AA2" s="15">
        <v>0</v>
      </c>
      <c r="AB2" s="15">
        <v>0</v>
      </c>
      <c r="AC2" s="15">
        <v>0</v>
      </c>
      <c r="AD2" s="15">
        <v>0</v>
      </c>
      <c r="AE2" s="15">
        <v>0</v>
      </c>
      <c r="AF2" s="15">
        <v>0</v>
      </c>
      <c r="AG2" s="15">
        <v>0</v>
      </c>
      <c r="AH2" s="15">
        <v>0</v>
      </c>
      <c r="AI2" s="15">
        <v>0</v>
      </c>
      <c r="AJ2" s="15">
        <v>0</v>
      </c>
      <c r="AK2" s="15">
        <v>0</v>
      </c>
      <c r="AL2" s="15">
        <v>0</v>
      </c>
      <c r="AM2" s="15">
        <v>0</v>
      </c>
      <c r="AN2" s="15">
        <v>0</v>
      </c>
      <c r="AO2" s="15">
        <v>0</v>
      </c>
      <c r="AP2" s="15">
        <v>0</v>
      </c>
    </row>
    <row r="3" spans="1:42" x14ac:dyDescent="0.25">
      <c r="A3" t="s">
        <v>72</v>
      </c>
      <c r="B3">
        <v>4</v>
      </c>
      <c r="C3" s="15">
        <v>0.5833333333333333</v>
      </c>
      <c r="D3" s="15">
        <v>0.2777777777777778</v>
      </c>
      <c r="E3" s="15">
        <v>0.12345679012345684</v>
      </c>
      <c r="F3" s="15">
        <v>0.015432098765432112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  <c r="L3" s="15">
        <v>0</v>
      </c>
      <c r="M3" s="15">
        <v>0</v>
      </c>
      <c r="N3" s="15">
        <v>0</v>
      </c>
      <c r="O3" s="15">
        <v>0</v>
      </c>
      <c r="P3" s="15">
        <v>0</v>
      </c>
      <c r="Q3" s="15">
        <v>0</v>
      </c>
      <c r="R3" s="15">
        <v>0</v>
      </c>
      <c r="S3" s="15">
        <v>0</v>
      </c>
      <c r="T3" s="15">
        <v>0</v>
      </c>
      <c r="U3" s="15">
        <v>0</v>
      </c>
      <c r="V3" s="15">
        <v>0</v>
      </c>
      <c r="W3" s="15">
        <v>0</v>
      </c>
      <c r="X3" s="15">
        <v>0</v>
      </c>
      <c r="Y3" s="15">
        <v>0</v>
      </c>
      <c r="Z3" s="15">
        <v>0</v>
      </c>
      <c r="AA3" s="15">
        <v>0</v>
      </c>
      <c r="AB3" s="15">
        <v>0</v>
      </c>
      <c r="AC3" s="15">
        <v>0</v>
      </c>
      <c r="AD3" s="15">
        <v>0</v>
      </c>
      <c r="AE3" s="15">
        <v>0</v>
      </c>
      <c r="AF3" s="15">
        <v>0</v>
      </c>
      <c r="AG3" s="15">
        <v>0</v>
      </c>
      <c r="AH3" s="15">
        <v>0</v>
      </c>
      <c r="AI3" s="15">
        <v>0</v>
      </c>
      <c r="AJ3" s="15">
        <v>0</v>
      </c>
      <c r="AK3" s="15">
        <v>0</v>
      </c>
      <c r="AL3" s="15">
        <v>0</v>
      </c>
      <c r="AM3" s="15">
        <v>0</v>
      </c>
      <c r="AN3" s="15">
        <v>0</v>
      </c>
      <c r="AO3" s="15">
        <v>0</v>
      </c>
      <c r="AP3" s="15">
        <v>0</v>
      </c>
    </row>
    <row r="4" spans="1:42" x14ac:dyDescent="0.25">
      <c r="A4" t="s">
        <v>73</v>
      </c>
      <c r="B4">
        <v>4</v>
      </c>
      <c r="C4" s="15">
        <v>0.41666666666666663</v>
      </c>
      <c r="D4" s="15">
        <v>0.3888888888888889</v>
      </c>
      <c r="E4" s="15">
        <v>0.14141414141414144</v>
      </c>
      <c r="F4" s="15">
        <v>0.05303030303030304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15">
        <v>0</v>
      </c>
      <c r="X4" s="15">
        <v>0</v>
      </c>
      <c r="Y4" s="15">
        <v>0</v>
      </c>
      <c r="Z4" s="15">
        <v>0</v>
      </c>
      <c r="AA4" s="15">
        <v>0</v>
      </c>
      <c r="AB4" s="15">
        <v>0</v>
      </c>
      <c r="AC4" s="15">
        <v>0</v>
      </c>
      <c r="AD4" s="15">
        <v>0</v>
      </c>
      <c r="AE4" s="15">
        <v>0</v>
      </c>
      <c r="AF4" s="15">
        <v>0</v>
      </c>
      <c r="AG4" s="15">
        <v>0</v>
      </c>
      <c r="AH4" s="15">
        <v>0</v>
      </c>
      <c r="AI4" s="15">
        <v>0</v>
      </c>
      <c r="AJ4" s="15">
        <v>0</v>
      </c>
      <c r="AK4" s="15">
        <v>0</v>
      </c>
      <c r="AL4" s="15">
        <v>0</v>
      </c>
      <c r="AM4" s="15">
        <v>0</v>
      </c>
      <c r="AN4" s="15">
        <v>0</v>
      </c>
      <c r="AO4" s="15">
        <v>0</v>
      </c>
      <c r="AP4" s="15">
        <v>0</v>
      </c>
    </row>
    <row r="5" spans="1:42" x14ac:dyDescent="0.25">
      <c r="A5" t="s">
        <v>74</v>
      </c>
      <c r="B5">
        <v>4</v>
      </c>
      <c r="C5" s="15">
        <v>0.25</v>
      </c>
      <c r="D5" s="15">
        <v>0.5</v>
      </c>
      <c r="E5" s="15">
        <v>0.16666666666666666</v>
      </c>
      <c r="F5" s="15">
        <v>0.08333333333333334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</row>
    <row r="6" spans="1:42" x14ac:dyDescent="0.25">
      <c r="A6" t="s">
        <v>75</v>
      </c>
      <c r="B6">
        <v>4</v>
      </c>
      <c r="C6" s="15">
        <v>0.08333333333333333</v>
      </c>
      <c r="D6" s="15">
        <v>0.611111111111111</v>
      </c>
      <c r="E6" s="15">
        <v>0.20370370370370372</v>
      </c>
      <c r="F6" s="15">
        <v>0.10185185185185186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</row>
    <row r="7" spans="1:42" x14ac:dyDescent="0.25">
      <c r="A7" t="s">
        <v>76</v>
      </c>
      <c r="B7">
        <v>6</v>
      </c>
      <c r="C7" s="15">
        <v>0.2</v>
      </c>
      <c r="D7" s="15">
        <v>0.32000000000000006</v>
      </c>
      <c r="E7" s="15">
        <v>0.192</v>
      </c>
      <c r="F7" s="15">
        <v>0.1152</v>
      </c>
      <c r="G7" s="15">
        <v>0.11519999999999998</v>
      </c>
      <c r="H7" s="15">
        <v>0.0576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</row>
    <row r="8" spans="1:42" x14ac:dyDescent="0.25">
      <c r="A8" t="s">
        <v>77</v>
      </c>
      <c r="B8">
        <v>6</v>
      </c>
      <c r="C8" s="15">
        <v>0.35000000000000003</v>
      </c>
      <c r="D8" s="15">
        <v>0.25999999999999995</v>
      </c>
      <c r="E8" s="15">
        <v>0.156</v>
      </c>
      <c r="F8" s="15">
        <v>0.11011764705882351</v>
      </c>
      <c r="G8" s="15">
        <v>0.1101176470588235</v>
      </c>
      <c r="H8" s="15">
        <v>0.013764705882352943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</row>
    <row r="9" spans="1:42" x14ac:dyDescent="0.25">
      <c r="A9" t="s">
        <v>78</v>
      </c>
      <c r="B9">
        <v>6</v>
      </c>
      <c r="C9" s="15">
        <v>0.25</v>
      </c>
      <c r="D9" s="15">
        <v>0.30000000000000004</v>
      </c>
      <c r="E9" s="15">
        <v>0.18</v>
      </c>
      <c r="F9" s="15">
        <v>0.11368421052631578</v>
      </c>
      <c r="G9" s="15">
        <v>0.11368421052631578</v>
      </c>
      <c r="H9" s="15">
        <v>0.04263157894736841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</row>
    <row r="10" spans="1:42" x14ac:dyDescent="0.25">
      <c r="A10" t="s">
        <v>79</v>
      </c>
      <c r="B10">
        <v>6</v>
      </c>
      <c r="C10" s="15">
        <v>0.15000000000000002</v>
      </c>
      <c r="D10" s="15">
        <v>0.34</v>
      </c>
      <c r="E10" s="15">
        <v>0.20400000000000001</v>
      </c>
      <c r="F10" s="15">
        <v>0.12240000000000001</v>
      </c>
      <c r="G10" s="15">
        <v>0.11298461538461538</v>
      </c>
      <c r="H10" s="15">
        <v>0.07061538461538461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</row>
    <row r="11" spans="1:42" x14ac:dyDescent="0.25">
      <c r="A11" t="s">
        <v>80</v>
      </c>
      <c r="B11">
        <v>6</v>
      </c>
      <c r="C11" s="15">
        <v>0.05</v>
      </c>
      <c r="D11" s="15">
        <v>0.38</v>
      </c>
      <c r="E11" s="15">
        <v>0.22799999999999998</v>
      </c>
      <c r="F11" s="15">
        <v>0.1368</v>
      </c>
      <c r="G11" s="15">
        <v>0.10943999999999998</v>
      </c>
      <c r="H11" s="15">
        <v>0.09575999999999998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</row>
    <row r="12" spans="1:42" x14ac:dyDescent="0.25">
      <c r="A12" t="s">
        <v>81</v>
      </c>
      <c r="B12">
        <v>8</v>
      </c>
      <c r="C12" s="15">
        <v>0.14285714285714285</v>
      </c>
      <c r="D12" s="15">
        <v>0.24489795918367346</v>
      </c>
      <c r="E12" s="15">
        <v>0.1749271137026239</v>
      </c>
      <c r="F12" s="15">
        <v>0.12494793835901707</v>
      </c>
      <c r="G12" s="15">
        <v>0.08924852739929791</v>
      </c>
      <c r="H12" s="15">
        <v>0.08924852739929792</v>
      </c>
      <c r="I12" s="15">
        <v>0.08924852739929791</v>
      </c>
      <c r="J12" s="15">
        <v>0.04462426369964896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</row>
    <row r="13" spans="1:42" x14ac:dyDescent="0.25">
      <c r="A13" t="s">
        <v>82</v>
      </c>
      <c r="B13">
        <v>8</v>
      </c>
      <c r="C13" s="15">
        <v>0.25</v>
      </c>
      <c r="D13" s="15">
        <v>0.21428571428571427</v>
      </c>
      <c r="E13" s="15">
        <v>0.1530612244897959</v>
      </c>
      <c r="F13" s="15">
        <v>0.10932944606413994</v>
      </c>
      <c r="G13" s="15">
        <v>0.08746355685131196</v>
      </c>
      <c r="H13" s="15">
        <v>0.08746355685131195</v>
      </c>
      <c r="I13" s="15">
        <v>0.08746355685131196</v>
      </c>
      <c r="J13" s="15">
        <v>0.010932944606413988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</row>
    <row r="14" spans="1:42" x14ac:dyDescent="0.25">
      <c r="A14" t="s">
        <v>83</v>
      </c>
      <c r="B14">
        <v>8</v>
      </c>
      <c r="C14" s="15">
        <v>0.17857142857142855</v>
      </c>
      <c r="D14" s="15">
        <v>0.2346938775510204</v>
      </c>
      <c r="E14" s="15">
        <v>0.16763848396501457</v>
      </c>
      <c r="F14" s="15">
        <v>0.1197417742607247</v>
      </c>
      <c r="G14" s="15">
        <v>0.0886976105634998</v>
      </c>
      <c r="H14" s="15">
        <v>0.0886976105634998</v>
      </c>
      <c r="I14" s="15">
        <v>0.0886976105634998</v>
      </c>
      <c r="J14" s="15">
        <v>0.03326160396131242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</row>
    <row r="15" spans="1:42" x14ac:dyDescent="0.25">
      <c r="A15" t="s">
        <v>84</v>
      </c>
      <c r="B15">
        <v>8</v>
      </c>
      <c r="C15" s="15">
        <v>0.10714285714285714</v>
      </c>
      <c r="D15" s="15">
        <v>0.25510204081632654</v>
      </c>
      <c r="E15" s="15">
        <v>0.18221574344023322</v>
      </c>
      <c r="F15" s="15">
        <v>0.13015410245730943</v>
      </c>
      <c r="G15" s="15">
        <v>0.09296721604093532</v>
      </c>
      <c r="H15" s="15">
        <v>0.08854020575327173</v>
      </c>
      <c r="I15" s="15">
        <v>0.08854020575327173</v>
      </c>
      <c r="J15" s="15">
        <v>0.05533762859579483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</row>
    <row r="16" spans="1:42" x14ac:dyDescent="0.25">
      <c r="A16" t="s">
        <v>85</v>
      </c>
      <c r="B16">
        <v>8</v>
      </c>
      <c r="C16" s="15">
        <v>0.03571428571428571</v>
      </c>
      <c r="D16" s="15">
        <v>0.2755102040816326</v>
      </c>
      <c r="E16" s="15">
        <v>0.1967930029154519</v>
      </c>
      <c r="F16" s="15">
        <v>0.1405664306538942</v>
      </c>
      <c r="G16" s="15">
        <v>0.10040459332421017</v>
      </c>
      <c r="H16" s="15">
        <v>0.08730834202105234</v>
      </c>
      <c r="I16" s="15">
        <v>0.08730834202105234</v>
      </c>
      <c r="J16" s="15">
        <v>0.0763947992684208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</row>
    <row r="17" spans="1:42" x14ac:dyDescent="0.25">
      <c r="A17" t="s">
        <v>86</v>
      </c>
      <c r="B17">
        <v>11</v>
      </c>
      <c r="C17" s="15">
        <v>0.1</v>
      </c>
      <c r="D17" s="15">
        <v>0.18000000000000002</v>
      </c>
      <c r="E17" s="15">
        <v>0.144</v>
      </c>
      <c r="F17" s="15">
        <v>0.1152</v>
      </c>
      <c r="G17" s="15">
        <v>0.09216</v>
      </c>
      <c r="H17" s="15">
        <v>0.073728</v>
      </c>
      <c r="I17" s="15">
        <v>0.06553599999999998</v>
      </c>
      <c r="J17" s="15">
        <v>0.065536</v>
      </c>
      <c r="K17" s="15">
        <v>0.065536</v>
      </c>
      <c r="L17" s="15">
        <v>0.065536</v>
      </c>
      <c r="M17" s="15">
        <v>0.03276799999999999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</row>
    <row r="18" spans="1:42" x14ac:dyDescent="0.25">
      <c r="A18" t="s">
        <v>87</v>
      </c>
      <c r="B18">
        <v>11</v>
      </c>
      <c r="C18" s="15">
        <v>0.17500000000000002</v>
      </c>
      <c r="D18" s="15">
        <v>0.165</v>
      </c>
      <c r="E18" s="15">
        <v>0.13199999999999998</v>
      </c>
      <c r="F18" s="15">
        <v>0.10559999999999999</v>
      </c>
      <c r="G18" s="15">
        <v>0.08448</v>
      </c>
      <c r="H18" s="15">
        <v>0.06758399999999999</v>
      </c>
      <c r="I18" s="15">
        <v>0.065536</v>
      </c>
      <c r="J18" s="15">
        <v>0.065536</v>
      </c>
      <c r="K18" s="15">
        <v>0.065536</v>
      </c>
      <c r="L18" s="15">
        <v>0.065536</v>
      </c>
      <c r="M18" s="15">
        <v>0.008192000000000005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</row>
    <row r="19" spans="1:42" x14ac:dyDescent="0.25">
      <c r="A19" t="s">
        <v>88</v>
      </c>
      <c r="B19">
        <v>11</v>
      </c>
      <c r="C19" s="15">
        <v>0.125</v>
      </c>
      <c r="D19" s="15">
        <v>0.17500000000000002</v>
      </c>
      <c r="E19" s="15">
        <v>0.13999999999999999</v>
      </c>
      <c r="F19" s="15">
        <v>0.11199999999999999</v>
      </c>
      <c r="G19" s="15">
        <v>0.0896</v>
      </c>
      <c r="H19" s="15">
        <v>0.07168</v>
      </c>
      <c r="I19" s="15">
        <v>0.065536</v>
      </c>
      <c r="J19" s="15">
        <v>0.065536</v>
      </c>
      <c r="K19" s="15">
        <v>0.065536</v>
      </c>
      <c r="L19" s="15">
        <v>0.06553600000000001</v>
      </c>
      <c r="M19" s="15">
        <v>0.024576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</row>
    <row r="20" spans="1:42" x14ac:dyDescent="0.25">
      <c r="A20" t="s">
        <v>89</v>
      </c>
      <c r="B20">
        <v>11</v>
      </c>
      <c r="C20" s="15">
        <v>0.07500000000000001</v>
      </c>
      <c r="D20" s="15">
        <v>0.18500000000000003</v>
      </c>
      <c r="E20" s="15">
        <v>0.148</v>
      </c>
      <c r="F20" s="15">
        <v>0.1184</v>
      </c>
      <c r="G20" s="15">
        <v>0.09472</v>
      </c>
      <c r="H20" s="15">
        <v>0.07577600000000001</v>
      </c>
      <c r="I20" s="15">
        <v>0.065536</v>
      </c>
      <c r="J20" s="15">
        <v>0.065536</v>
      </c>
      <c r="K20" s="15">
        <v>0.06553600000000001</v>
      </c>
      <c r="L20" s="15">
        <v>0.06553600000000001</v>
      </c>
      <c r="M20" s="15">
        <v>0.040959999999999996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</row>
    <row r="21" spans="1:42" x14ac:dyDescent="0.25">
      <c r="A21" t="s">
        <v>90</v>
      </c>
      <c r="B21">
        <v>11</v>
      </c>
      <c r="C21" s="15">
        <v>0.025</v>
      </c>
      <c r="D21" s="15">
        <v>0.195</v>
      </c>
      <c r="E21" s="15">
        <v>0.15600000000000003</v>
      </c>
      <c r="F21" s="15">
        <v>0.12480000000000001</v>
      </c>
      <c r="G21" s="15">
        <v>0.09984</v>
      </c>
      <c r="H21" s="15">
        <v>0.079872</v>
      </c>
      <c r="I21" s="15">
        <v>0.065536</v>
      </c>
      <c r="J21" s="15">
        <v>0.065536</v>
      </c>
      <c r="K21" s="15">
        <v>0.06553600000000001</v>
      </c>
      <c r="L21" s="15">
        <v>0.06553600000000001</v>
      </c>
      <c r="M21" s="15">
        <v>0.057344000000000006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</row>
    <row r="22" spans="1:42" x14ac:dyDescent="0.25">
      <c r="A22" t="s">
        <v>91</v>
      </c>
      <c r="B22">
        <v>16</v>
      </c>
      <c r="C22" s="15">
        <v>0.05</v>
      </c>
      <c r="D22" s="15">
        <v>0.095</v>
      </c>
      <c r="E22" s="15">
        <v>0.0855</v>
      </c>
      <c r="F22" s="15">
        <v>0.07695</v>
      </c>
      <c r="G22" s="15">
        <v>0.069255</v>
      </c>
      <c r="H22" s="15">
        <v>0.06232950000000001</v>
      </c>
      <c r="I22" s="15">
        <v>0.059049</v>
      </c>
      <c r="J22" s="15">
        <v>0.059049</v>
      </c>
      <c r="K22" s="15">
        <v>0.059049</v>
      </c>
      <c r="L22" s="15">
        <v>0.05904899999999999</v>
      </c>
      <c r="M22" s="15">
        <v>0.05904899999999999</v>
      </c>
      <c r="N22" s="15">
        <v>0.05904899999999998</v>
      </c>
      <c r="O22" s="15">
        <v>0.059048999999999977</v>
      </c>
      <c r="P22" s="15">
        <v>0.059048999999999977</v>
      </c>
      <c r="Q22" s="15">
        <v>0.05904899999999997</v>
      </c>
      <c r="R22" s="15">
        <v>0.029524499999999988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</row>
    <row r="23" spans="1:42" x14ac:dyDescent="0.25">
      <c r="A23" t="s">
        <v>92</v>
      </c>
      <c r="B23">
        <v>16</v>
      </c>
      <c r="C23" s="15">
        <v>0.08750000000000001</v>
      </c>
      <c r="D23" s="15">
        <v>0.09125</v>
      </c>
      <c r="E23" s="15">
        <v>0.082125</v>
      </c>
      <c r="F23" s="15">
        <v>0.0739125</v>
      </c>
      <c r="G23" s="15">
        <v>0.06652125</v>
      </c>
      <c r="H23" s="15">
        <v>0.059869125</v>
      </c>
      <c r="I23" s="15">
        <v>0.059049000000000004</v>
      </c>
      <c r="J23" s="15">
        <v>0.059049000000000004</v>
      </c>
      <c r="K23" s="15">
        <v>0.059049</v>
      </c>
      <c r="L23" s="15">
        <v>0.059049</v>
      </c>
      <c r="M23" s="15">
        <v>0.05904899999999999</v>
      </c>
      <c r="N23" s="15">
        <v>0.059049</v>
      </c>
      <c r="O23" s="15">
        <v>0.059049</v>
      </c>
      <c r="P23" s="15">
        <v>0.059049</v>
      </c>
      <c r="Q23" s="15">
        <v>0.059049000000000004</v>
      </c>
      <c r="R23" s="15">
        <v>0.007381125000000002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</row>
    <row r="24" spans="1:42" x14ac:dyDescent="0.25">
      <c r="A24" t="s">
        <v>93</v>
      </c>
      <c r="B24">
        <v>16</v>
      </c>
      <c r="C24" s="15">
        <v>0.0625</v>
      </c>
      <c r="D24" s="15">
        <v>0.09375</v>
      </c>
      <c r="E24" s="15">
        <v>0.084375</v>
      </c>
      <c r="F24" s="15">
        <v>0.0759375</v>
      </c>
      <c r="G24" s="15">
        <v>0.06834375000000001</v>
      </c>
      <c r="H24" s="15">
        <v>0.061509375000000005</v>
      </c>
      <c r="I24" s="15">
        <v>0.059049000000000004</v>
      </c>
      <c r="J24" s="15">
        <v>0.059049</v>
      </c>
      <c r="K24" s="15">
        <v>0.059049</v>
      </c>
      <c r="L24" s="15">
        <v>0.059049</v>
      </c>
      <c r="M24" s="15">
        <v>0.05904899999999999</v>
      </c>
      <c r="N24" s="15">
        <v>0.05904899999999998</v>
      </c>
      <c r="O24" s="15">
        <v>0.05904899999999998</v>
      </c>
      <c r="P24" s="15">
        <v>0.059048999999999977</v>
      </c>
      <c r="Q24" s="15">
        <v>0.059048999999999977</v>
      </c>
      <c r="R24" s="15">
        <v>0.022143374999999993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</row>
    <row r="25" spans="1:42" x14ac:dyDescent="0.25">
      <c r="A25" t="s">
        <v>94</v>
      </c>
      <c r="B25">
        <v>16</v>
      </c>
      <c r="C25" s="15">
        <v>0.037500000000000006</v>
      </c>
      <c r="D25" s="15">
        <v>0.09625</v>
      </c>
      <c r="E25" s="15">
        <v>0.08662500000000001</v>
      </c>
      <c r="F25" s="15">
        <v>0.0779625</v>
      </c>
      <c r="G25" s="15">
        <v>0.07016625</v>
      </c>
      <c r="H25" s="15">
        <v>0.063149625</v>
      </c>
      <c r="I25" s="15">
        <v>0.059049</v>
      </c>
      <c r="J25" s="15">
        <v>0.059049</v>
      </c>
      <c r="K25" s="15">
        <v>0.059049</v>
      </c>
      <c r="L25" s="15">
        <v>0.05904899999999999</v>
      </c>
      <c r="M25" s="15">
        <v>0.05904899999999998</v>
      </c>
      <c r="N25" s="15">
        <v>0.05904899999999999</v>
      </c>
      <c r="O25" s="15">
        <v>0.05904899999999999</v>
      </c>
      <c r="P25" s="15">
        <v>0.05904899999999999</v>
      </c>
      <c r="Q25" s="15">
        <v>0.05904899999999999</v>
      </c>
      <c r="R25" s="15">
        <v>0.036905625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</row>
    <row r="26" spans="1:42" x14ac:dyDescent="0.25">
      <c r="A26" t="s">
        <v>95</v>
      </c>
      <c r="B26">
        <v>16</v>
      </c>
      <c r="C26" s="15">
        <v>0.0125</v>
      </c>
      <c r="D26" s="15">
        <v>0.09875</v>
      </c>
      <c r="E26" s="15">
        <v>0.08887500000000001</v>
      </c>
      <c r="F26" s="15">
        <v>0.0799875</v>
      </c>
      <c r="G26" s="15">
        <v>0.07198875</v>
      </c>
      <c r="H26" s="15">
        <v>0.064789875</v>
      </c>
      <c r="I26" s="15">
        <v>0.059049</v>
      </c>
      <c r="J26" s="15">
        <v>0.059049</v>
      </c>
      <c r="K26" s="15">
        <v>0.05904899999999999</v>
      </c>
      <c r="L26" s="15">
        <v>0.05904899999999999</v>
      </c>
      <c r="M26" s="15">
        <v>0.05904899999999998</v>
      </c>
      <c r="N26" s="15">
        <v>0.05904899999999998</v>
      </c>
      <c r="O26" s="15">
        <v>0.05904899999999998</v>
      </c>
      <c r="P26" s="15">
        <v>0.05904899999999998</v>
      </c>
      <c r="Q26" s="15">
        <v>0.05904899999999998</v>
      </c>
      <c r="R26" s="15">
        <v>0.05166787499999998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</row>
    <row r="27" spans="1:42" x14ac:dyDescent="0.25">
      <c r="A27" t="s">
        <v>96</v>
      </c>
      <c r="B27">
        <v>21</v>
      </c>
      <c r="C27" s="15">
        <v>0.0375</v>
      </c>
      <c r="D27" s="15">
        <v>0.0721875</v>
      </c>
      <c r="E27" s="15">
        <v>0.0667734375</v>
      </c>
      <c r="F27" s="15">
        <v>0.061765429687500005</v>
      </c>
      <c r="G27" s="15">
        <v>0.0571330224609375</v>
      </c>
      <c r="H27" s="15">
        <v>0.05284804577636719</v>
      </c>
      <c r="I27" s="15">
        <v>0.048884442343139656</v>
      </c>
      <c r="J27" s="15">
        <v>0.04521810916740419</v>
      </c>
      <c r="K27" s="15">
        <v>0.04461520104517213</v>
      </c>
      <c r="L27" s="15">
        <v>0.04461520104517213</v>
      </c>
      <c r="M27" s="15">
        <v>0.04461520104517212</v>
      </c>
      <c r="N27" s="15">
        <v>0.04461520104517212</v>
      </c>
      <c r="O27" s="15">
        <v>0.04461520104517212</v>
      </c>
      <c r="P27" s="15">
        <v>0.04461520104517212</v>
      </c>
      <c r="Q27" s="15">
        <v>0.04461520104517212</v>
      </c>
      <c r="R27" s="15">
        <v>0.044615201045172116</v>
      </c>
      <c r="S27" s="15">
        <v>0.044615201045172116</v>
      </c>
      <c r="T27" s="15">
        <v>0.04461520104517212</v>
      </c>
      <c r="U27" s="15">
        <v>0.04461520104517212</v>
      </c>
      <c r="V27" s="15">
        <v>0.044615201045172116</v>
      </c>
      <c r="W27" s="15">
        <v>0.02230760052258606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</row>
    <row r="28" spans="1:42" x14ac:dyDescent="0.25">
      <c r="A28" t="s">
        <v>97</v>
      </c>
      <c r="B28">
        <v>21</v>
      </c>
      <c r="C28" s="15">
        <v>0.065625</v>
      </c>
      <c r="D28" s="15">
        <v>0.07007812499999999</v>
      </c>
      <c r="E28" s="15">
        <v>0.064822265625</v>
      </c>
      <c r="F28" s="15">
        <v>0.059960595703124994</v>
      </c>
      <c r="G28" s="15">
        <v>0.05546355102539062</v>
      </c>
      <c r="H28" s="15">
        <v>0.05130378469848633</v>
      </c>
      <c r="I28" s="15">
        <v>0.047456000846099855</v>
      </c>
      <c r="J28" s="15">
        <v>0.04459357539823986</v>
      </c>
      <c r="K28" s="15">
        <v>0.04459357539823987</v>
      </c>
      <c r="L28" s="15">
        <v>0.04459357539823986</v>
      </c>
      <c r="M28" s="15">
        <v>0.04459357539823986</v>
      </c>
      <c r="N28" s="15">
        <v>0.04459357539823986</v>
      </c>
      <c r="O28" s="15">
        <v>0.044593575398239854</v>
      </c>
      <c r="P28" s="15">
        <v>0.04459357539823986</v>
      </c>
      <c r="Q28" s="15">
        <v>0.04459357539823986</v>
      </c>
      <c r="R28" s="15">
        <v>0.04459357539823986</v>
      </c>
      <c r="S28" s="15">
        <v>0.04459357539823986</v>
      </c>
      <c r="T28" s="15">
        <v>0.04459357539823986</v>
      </c>
      <c r="U28" s="15">
        <v>0.04459357539823987</v>
      </c>
      <c r="V28" s="15">
        <v>0.04459357539823986</v>
      </c>
      <c r="W28" s="15">
        <v>0.005574196924779985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</row>
    <row r="29" spans="1:42" x14ac:dyDescent="0.25">
      <c r="A29" t="s">
        <v>98</v>
      </c>
      <c r="B29">
        <v>21</v>
      </c>
      <c r="C29" s="15">
        <v>0.046875</v>
      </c>
      <c r="D29" s="15">
        <v>0.071484375</v>
      </c>
      <c r="E29" s="15">
        <v>0.066123046875</v>
      </c>
      <c r="F29" s="15">
        <v>0.06116381835937499</v>
      </c>
      <c r="G29" s="15">
        <v>0.056576531982421865</v>
      </c>
      <c r="H29" s="15">
        <v>0.05233329208374023</v>
      </c>
      <c r="I29" s="15">
        <v>0.04840829517745971</v>
      </c>
      <c r="J29" s="15">
        <v>0.04477767303915023</v>
      </c>
      <c r="K29" s="15">
        <v>0.04462690646326083</v>
      </c>
      <c r="L29" s="15">
        <v>0.04462690646326083</v>
      </c>
      <c r="M29" s="15">
        <v>0.04462690646326083</v>
      </c>
      <c r="N29" s="15">
        <v>0.04462690646326083</v>
      </c>
      <c r="O29" s="15">
        <v>0.04462690646326083</v>
      </c>
      <c r="P29" s="15">
        <v>0.04462690646326083</v>
      </c>
      <c r="Q29" s="15">
        <v>0.044626906463260826</v>
      </c>
      <c r="R29" s="15">
        <v>0.044626906463260826</v>
      </c>
      <c r="S29" s="15">
        <v>0.044626906463260826</v>
      </c>
      <c r="T29" s="15">
        <v>0.04462690646326082</v>
      </c>
      <c r="U29" s="15">
        <v>0.04462690646326082</v>
      </c>
      <c r="V29" s="15">
        <v>0.044626906463260826</v>
      </c>
      <c r="W29" s="15">
        <v>0.016735089923722808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</row>
    <row r="30" spans="1:42" x14ac:dyDescent="0.25">
      <c r="A30" t="s">
        <v>99</v>
      </c>
      <c r="B30">
        <v>21</v>
      </c>
      <c r="C30" s="15">
        <v>0.028124999999999997</v>
      </c>
      <c r="D30" s="15">
        <v>0.072890625</v>
      </c>
      <c r="E30" s="15">
        <v>0.067423828125</v>
      </c>
      <c r="F30" s="15">
        <v>0.062367041015625</v>
      </c>
      <c r="G30" s="15">
        <v>0.057689512939453125</v>
      </c>
      <c r="H30" s="15">
        <v>0.053362799468994145</v>
      </c>
      <c r="I30" s="15">
        <v>0.04936058950881959</v>
      </c>
      <c r="J30" s="15">
        <v>0.04565854529565811</v>
      </c>
      <c r="K30" s="15">
        <v>0.044603727417540595</v>
      </c>
      <c r="L30" s="15">
        <v>0.044603727417540595</v>
      </c>
      <c r="M30" s="15">
        <v>0.044603727417540595</v>
      </c>
      <c r="N30" s="15">
        <v>0.044603727417540595</v>
      </c>
      <c r="O30" s="15">
        <v>0.044603727417540595</v>
      </c>
      <c r="P30" s="15">
        <v>0.0446037274175406</v>
      </c>
      <c r="Q30" s="15">
        <v>0.0446037274175406</v>
      </c>
      <c r="R30" s="15">
        <v>0.0446037274175406</v>
      </c>
      <c r="S30" s="15">
        <v>0.0446037274175406</v>
      </c>
      <c r="T30" s="15">
        <v>0.0446037274175406</v>
      </c>
      <c r="U30" s="15">
        <v>0.04460372741754061</v>
      </c>
      <c r="V30" s="15">
        <v>0.0446037274175406</v>
      </c>
      <c r="W30" s="15">
        <v>0.02787732963596288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</row>
    <row r="31" spans="1:42" x14ac:dyDescent="0.25">
      <c r="A31" t="s">
        <v>100</v>
      </c>
      <c r="B31">
        <v>21</v>
      </c>
      <c r="C31" s="15">
        <v>0.009375</v>
      </c>
      <c r="D31" s="15">
        <v>0.074296875</v>
      </c>
      <c r="E31" s="15">
        <v>0.068724609375</v>
      </c>
      <c r="F31" s="15">
        <v>0.06357026367187499</v>
      </c>
      <c r="G31" s="15">
        <v>0.05880249389648436</v>
      </c>
      <c r="H31" s="15">
        <v>0.054392306854248035</v>
      </c>
      <c r="I31" s="15">
        <v>0.050312883840179436</v>
      </c>
      <c r="J31" s="15">
        <v>0.04653941755216598</v>
      </c>
      <c r="K31" s="15">
        <v>0.044581448528935703</v>
      </c>
      <c r="L31" s="15">
        <v>0.0445814485289357</v>
      </c>
      <c r="M31" s="15">
        <v>0.0445814485289357</v>
      </c>
      <c r="N31" s="15">
        <v>0.0445814485289357</v>
      </c>
      <c r="O31" s="15">
        <v>0.0445814485289357</v>
      </c>
      <c r="P31" s="15">
        <v>0.0445814485289357</v>
      </c>
      <c r="Q31" s="15">
        <v>0.0445814485289357</v>
      </c>
      <c r="R31" s="15">
        <v>0.0445814485289357</v>
      </c>
      <c r="S31" s="15">
        <v>0.0445814485289357</v>
      </c>
      <c r="T31" s="15">
        <v>0.0445814485289357</v>
      </c>
      <c r="U31" s="15">
        <v>0.0445814485289357</v>
      </c>
      <c r="V31" s="15">
        <v>0.04458144852893569</v>
      </c>
      <c r="W31" s="15">
        <v>0.039008767462818734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</row>
    <row r="32" spans="1:42" x14ac:dyDescent="0.25">
      <c r="A32" t="s">
        <v>101</v>
      </c>
      <c r="B32">
        <v>28</v>
      </c>
      <c r="C32" s="15">
        <v>0.03484848484848485</v>
      </c>
      <c r="D32" s="15">
        <v>0.03636363636363636</v>
      </c>
      <c r="E32" s="15">
        <v>0.03636363636363636</v>
      </c>
      <c r="F32" s="15">
        <v>0.03636363636363636</v>
      </c>
      <c r="G32" s="15">
        <v>0.03636363636363636</v>
      </c>
      <c r="H32" s="15">
        <v>0.03636363636363636</v>
      </c>
      <c r="I32" s="15">
        <v>0.03636363636363636</v>
      </c>
      <c r="J32" s="15">
        <v>0.03636363636363636</v>
      </c>
      <c r="K32" s="15">
        <v>0.03636363636363636</v>
      </c>
      <c r="L32" s="15">
        <v>0.03636363636363636</v>
      </c>
      <c r="M32" s="15">
        <v>0.03636363636363636</v>
      </c>
      <c r="N32" s="15">
        <v>0.03636363636363636</v>
      </c>
      <c r="O32" s="15">
        <v>0.03636363636363636</v>
      </c>
      <c r="P32" s="15">
        <v>0.03636363636363636</v>
      </c>
      <c r="Q32" s="15">
        <v>0.03636363636363636</v>
      </c>
      <c r="R32" s="15">
        <v>0.03636363636363636</v>
      </c>
      <c r="S32" s="15">
        <v>0.03636363636363636</v>
      </c>
      <c r="T32" s="15">
        <v>0.03636363636363636</v>
      </c>
      <c r="U32" s="15">
        <v>0.03636363636363636</v>
      </c>
      <c r="V32" s="15">
        <v>0.03636363636363636</v>
      </c>
      <c r="W32" s="15">
        <v>0.03636363636363636</v>
      </c>
      <c r="X32" s="15">
        <v>0.03636363636363636</v>
      </c>
      <c r="Y32" s="15">
        <v>0.03636363636363636</v>
      </c>
      <c r="Z32" s="15">
        <v>0.03636363636363636</v>
      </c>
      <c r="AA32" s="15">
        <v>0.03636363636363636</v>
      </c>
      <c r="AB32" s="15">
        <v>0.03636363636363636</v>
      </c>
      <c r="AC32" s="15">
        <v>0.03636363636363636</v>
      </c>
      <c r="AD32" s="15">
        <v>0.019696969696969366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</row>
    <row r="33" spans="1:42" x14ac:dyDescent="0.25">
      <c r="A33" t="s">
        <v>102</v>
      </c>
      <c r="B33">
        <v>28</v>
      </c>
      <c r="C33" s="15">
        <v>0.031818181818181815</v>
      </c>
      <c r="D33" s="15">
        <v>0.03636363636363636</v>
      </c>
      <c r="E33" s="15">
        <v>0.03636363636363636</v>
      </c>
      <c r="F33" s="15">
        <v>0.03636363636363636</v>
      </c>
      <c r="G33" s="15">
        <v>0.03636363636363636</v>
      </c>
      <c r="H33" s="15">
        <v>0.03636363636363636</v>
      </c>
      <c r="I33" s="15">
        <v>0.03636363636363636</v>
      </c>
      <c r="J33" s="15">
        <v>0.03636363636363636</v>
      </c>
      <c r="K33" s="15">
        <v>0.03636363636363636</v>
      </c>
      <c r="L33" s="15">
        <v>0.03636363636363636</v>
      </c>
      <c r="M33" s="15">
        <v>0.03636363636363636</v>
      </c>
      <c r="N33" s="15">
        <v>0.03636363636363636</v>
      </c>
      <c r="O33" s="15">
        <v>0.03636363636363636</v>
      </c>
      <c r="P33" s="15">
        <v>0.03636363636363636</v>
      </c>
      <c r="Q33" s="15">
        <v>0.03636363636363636</v>
      </c>
      <c r="R33" s="15">
        <v>0.03636363636363636</v>
      </c>
      <c r="S33" s="15">
        <v>0.03636363636363636</v>
      </c>
      <c r="T33" s="15">
        <v>0.03636363636363636</v>
      </c>
      <c r="U33" s="15">
        <v>0.03636363636363636</v>
      </c>
      <c r="V33" s="15">
        <v>0.03636363636363636</v>
      </c>
      <c r="W33" s="15">
        <v>0.03636363636363636</v>
      </c>
      <c r="X33" s="15">
        <v>0.03636363636363636</v>
      </c>
      <c r="Y33" s="15">
        <v>0.03636363636363636</v>
      </c>
      <c r="Z33" s="15">
        <v>0.03636363636363636</v>
      </c>
      <c r="AA33" s="15">
        <v>0.03636363636363636</v>
      </c>
      <c r="AB33" s="15">
        <v>0.03636363636363636</v>
      </c>
      <c r="AC33" s="15">
        <v>0.03636363636363636</v>
      </c>
      <c r="AD33" s="15">
        <v>0.022727272727272416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</row>
    <row r="34" spans="1:42" x14ac:dyDescent="0.25">
      <c r="A34" t="s">
        <v>103</v>
      </c>
      <c r="B34">
        <v>28</v>
      </c>
      <c r="C34" s="15">
        <v>0.028787878787878786</v>
      </c>
      <c r="D34" s="15">
        <v>0.03636363636363636</v>
      </c>
      <c r="E34" s="15">
        <v>0.03636363636363636</v>
      </c>
      <c r="F34" s="15">
        <v>0.03636363636363636</v>
      </c>
      <c r="G34" s="15">
        <v>0.03636363636363636</v>
      </c>
      <c r="H34" s="15">
        <v>0.03636363636363636</v>
      </c>
      <c r="I34" s="15">
        <v>0.03636363636363636</v>
      </c>
      <c r="J34" s="15">
        <v>0.03636363636363636</v>
      </c>
      <c r="K34" s="15">
        <v>0.03636363636363636</v>
      </c>
      <c r="L34" s="15">
        <v>0.03636363636363636</v>
      </c>
      <c r="M34" s="15">
        <v>0.03636363636363636</v>
      </c>
      <c r="N34" s="15">
        <v>0.03636363636363636</v>
      </c>
      <c r="O34" s="15">
        <v>0.03636363636363636</v>
      </c>
      <c r="P34" s="15">
        <v>0.03636363636363636</v>
      </c>
      <c r="Q34" s="15">
        <v>0.03636363636363636</v>
      </c>
      <c r="R34" s="15">
        <v>0.03636363636363636</v>
      </c>
      <c r="S34" s="15">
        <v>0.03636363636363636</v>
      </c>
      <c r="T34" s="15">
        <v>0.03636363636363636</v>
      </c>
      <c r="U34" s="15">
        <v>0.03636363636363636</v>
      </c>
      <c r="V34" s="15">
        <v>0.03636363636363636</v>
      </c>
      <c r="W34" s="15">
        <v>0.03636363636363636</v>
      </c>
      <c r="X34" s="15">
        <v>0.03636363636363636</v>
      </c>
      <c r="Y34" s="15">
        <v>0.03636363636363636</v>
      </c>
      <c r="Z34" s="15">
        <v>0.03636363636363636</v>
      </c>
      <c r="AA34" s="15">
        <v>0.03636363636363636</v>
      </c>
      <c r="AB34" s="15">
        <v>0.03636363636363636</v>
      </c>
      <c r="AC34" s="15">
        <v>0.03636363636363636</v>
      </c>
      <c r="AD34" s="15">
        <v>0.025757575757575465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</row>
    <row r="35" spans="1:42" x14ac:dyDescent="0.25">
      <c r="A35" t="s">
        <v>104</v>
      </c>
      <c r="B35">
        <v>28</v>
      </c>
      <c r="C35" s="15">
        <v>0.02575757575757576</v>
      </c>
      <c r="D35" s="15">
        <v>0.03636363636363636</v>
      </c>
      <c r="E35" s="15">
        <v>0.03636363636363636</v>
      </c>
      <c r="F35" s="15">
        <v>0.03636363636363636</v>
      </c>
      <c r="G35" s="15">
        <v>0.03636363636363636</v>
      </c>
      <c r="H35" s="15">
        <v>0.03636363636363636</v>
      </c>
      <c r="I35" s="15">
        <v>0.03636363636363636</v>
      </c>
      <c r="J35" s="15">
        <v>0.03636363636363636</v>
      </c>
      <c r="K35" s="15">
        <v>0.03636363636363636</v>
      </c>
      <c r="L35" s="15">
        <v>0.03636363636363636</v>
      </c>
      <c r="M35" s="15">
        <v>0.03636363636363636</v>
      </c>
      <c r="N35" s="15">
        <v>0.03636363636363636</v>
      </c>
      <c r="O35" s="15">
        <v>0.03636363636363636</v>
      </c>
      <c r="P35" s="15">
        <v>0.03636363636363636</v>
      </c>
      <c r="Q35" s="15">
        <v>0.03636363636363636</v>
      </c>
      <c r="R35" s="15">
        <v>0.03636363636363636</v>
      </c>
      <c r="S35" s="15">
        <v>0.03636363636363636</v>
      </c>
      <c r="T35" s="15">
        <v>0.03636363636363636</v>
      </c>
      <c r="U35" s="15">
        <v>0.03636363636363636</v>
      </c>
      <c r="V35" s="15">
        <v>0.03636363636363636</v>
      </c>
      <c r="W35" s="15">
        <v>0.03636363636363636</v>
      </c>
      <c r="X35" s="15">
        <v>0.03636363636363636</v>
      </c>
      <c r="Y35" s="15">
        <v>0.03636363636363636</v>
      </c>
      <c r="Z35" s="15">
        <v>0.03636363636363636</v>
      </c>
      <c r="AA35" s="15">
        <v>0.03636363636363636</v>
      </c>
      <c r="AB35" s="15">
        <v>0.03636363636363636</v>
      </c>
      <c r="AC35" s="15">
        <v>0.03636363636363636</v>
      </c>
      <c r="AD35" s="15">
        <v>0.028787878787878515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</row>
    <row r="36" spans="1:42" x14ac:dyDescent="0.25">
      <c r="A36" t="s">
        <v>105</v>
      </c>
      <c r="B36">
        <v>28</v>
      </c>
      <c r="C36" s="15">
        <v>0.022727272727272728</v>
      </c>
      <c r="D36" s="15">
        <v>0.03636363636363636</v>
      </c>
      <c r="E36" s="15">
        <v>0.03636363636363636</v>
      </c>
      <c r="F36" s="15">
        <v>0.03636363636363636</v>
      </c>
      <c r="G36" s="15">
        <v>0.03636363636363636</v>
      </c>
      <c r="H36" s="15">
        <v>0.03636363636363636</v>
      </c>
      <c r="I36" s="15">
        <v>0.03636363636363636</v>
      </c>
      <c r="J36" s="15">
        <v>0.03636363636363636</v>
      </c>
      <c r="K36" s="15">
        <v>0.03636363636363636</v>
      </c>
      <c r="L36" s="15">
        <v>0.03636363636363636</v>
      </c>
      <c r="M36" s="15">
        <v>0.03636363636363636</v>
      </c>
      <c r="N36" s="15">
        <v>0.03636363636363636</v>
      </c>
      <c r="O36" s="15">
        <v>0.03636363636363636</v>
      </c>
      <c r="P36" s="15">
        <v>0.03636363636363636</v>
      </c>
      <c r="Q36" s="15">
        <v>0.03636363636363636</v>
      </c>
      <c r="R36" s="15">
        <v>0.03636363636363636</v>
      </c>
      <c r="S36" s="15">
        <v>0.03636363636363636</v>
      </c>
      <c r="T36" s="15">
        <v>0.03636363636363636</v>
      </c>
      <c r="U36" s="15">
        <v>0.03636363636363636</v>
      </c>
      <c r="V36" s="15">
        <v>0.03636363636363636</v>
      </c>
      <c r="W36" s="15">
        <v>0.03636363636363636</v>
      </c>
      <c r="X36" s="15">
        <v>0.03636363636363636</v>
      </c>
      <c r="Y36" s="15">
        <v>0.03636363636363636</v>
      </c>
      <c r="Z36" s="15">
        <v>0.03636363636363636</v>
      </c>
      <c r="AA36" s="15">
        <v>0.03636363636363636</v>
      </c>
      <c r="AB36" s="15">
        <v>0.03636363636363636</v>
      </c>
      <c r="AC36" s="15">
        <v>0.03636363636363636</v>
      </c>
      <c r="AD36" s="15">
        <v>0.031818181818181565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</row>
    <row r="37" spans="1:42" x14ac:dyDescent="0.25">
      <c r="A37" t="s">
        <v>106</v>
      </c>
      <c r="B37">
        <v>28</v>
      </c>
      <c r="C37" s="15">
        <v>0.019696969696969695</v>
      </c>
      <c r="D37" s="15">
        <v>0.03636363636363636</v>
      </c>
      <c r="E37" s="15">
        <v>0.03636363636363636</v>
      </c>
      <c r="F37" s="15">
        <v>0.03636363636363636</v>
      </c>
      <c r="G37" s="15">
        <v>0.03636363636363636</v>
      </c>
      <c r="H37" s="15">
        <v>0.03636363636363636</v>
      </c>
      <c r="I37" s="15">
        <v>0.03636363636363636</v>
      </c>
      <c r="J37" s="15">
        <v>0.03636363636363636</v>
      </c>
      <c r="K37" s="15">
        <v>0.03636363636363636</v>
      </c>
      <c r="L37" s="15">
        <v>0.03636363636363636</v>
      </c>
      <c r="M37" s="15">
        <v>0.03636363636363636</v>
      </c>
      <c r="N37" s="15">
        <v>0.03636363636363636</v>
      </c>
      <c r="O37" s="15">
        <v>0.03636363636363636</v>
      </c>
      <c r="P37" s="15">
        <v>0.03636363636363636</v>
      </c>
      <c r="Q37" s="15">
        <v>0.03636363636363636</v>
      </c>
      <c r="R37" s="15">
        <v>0.03636363636363636</v>
      </c>
      <c r="S37" s="15">
        <v>0.03636363636363636</v>
      </c>
      <c r="T37" s="15">
        <v>0.03636363636363636</v>
      </c>
      <c r="U37" s="15">
        <v>0.03636363636363636</v>
      </c>
      <c r="V37" s="15">
        <v>0.03636363636363636</v>
      </c>
      <c r="W37" s="15">
        <v>0.03636363636363636</v>
      </c>
      <c r="X37" s="15">
        <v>0.03636363636363636</v>
      </c>
      <c r="Y37" s="15">
        <v>0.03636363636363636</v>
      </c>
      <c r="Z37" s="15">
        <v>0.03636363636363636</v>
      </c>
      <c r="AA37" s="15">
        <v>0.03636363636363636</v>
      </c>
      <c r="AB37" s="15">
        <v>0.03636363636363636</v>
      </c>
      <c r="AC37" s="15">
        <v>0.03636363636363636</v>
      </c>
      <c r="AD37" s="15">
        <v>0.034848484848484615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</row>
    <row r="38" spans="1:42" x14ac:dyDescent="0.25">
      <c r="A38" t="s">
        <v>107</v>
      </c>
      <c r="B38">
        <v>29</v>
      </c>
      <c r="C38" s="15">
        <v>0.016666666666666666</v>
      </c>
      <c r="D38" s="15">
        <v>0.03636363636363636</v>
      </c>
      <c r="E38" s="15">
        <v>0.03636363636363636</v>
      </c>
      <c r="F38" s="15">
        <v>0.03636363636363636</v>
      </c>
      <c r="G38" s="15">
        <v>0.03636363636363636</v>
      </c>
      <c r="H38" s="15">
        <v>0.03636363636363636</v>
      </c>
      <c r="I38" s="15">
        <v>0.03636363636363636</v>
      </c>
      <c r="J38" s="15">
        <v>0.03636363636363636</v>
      </c>
      <c r="K38" s="15">
        <v>0.03636363636363636</v>
      </c>
      <c r="L38" s="15">
        <v>0.03636363636363636</v>
      </c>
      <c r="M38" s="15">
        <v>0.03636363636363636</v>
      </c>
      <c r="N38" s="15">
        <v>0.03636363636363636</v>
      </c>
      <c r="O38" s="15">
        <v>0.03636363636363636</v>
      </c>
      <c r="P38" s="15">
        <v>0.03636363636363636</v>
      </c>
      <c r="Q38" s="15">
        <v>0.03636363636363636</v>
      </c>
      <c r="R38" s="15">
        <v>0.03636363636363636</v>
      </c>
      <c r="S38" s="15">
        <v>0.03636363636363636</v>
      </c>
      <c r="T38" s="15">
        <v>0.03636363636363636</v>
      </c>
      <c r="U38" s="15">
        <v>0.03636363636363636</v>
      </c>
      <c r="V38" s="15">
        <v>0.03636363636363636</v>
      </c>
      <c r="W38" s="15">
        <v>0.03636363636363636</v>
      </c>
      <c r="X38" s="15">
        <v>0.03636363636363636</v>
      </c>
      <c r="Y38" s="15">
        <v>0.03636363636363636</v>
      </c>
      <c r="Z38" s="15">
        <v>0.03636363636363636</v>
      </c>
      <c r="AA38" s="15">
        <v>0.03636363636363636</v>
      </c>
      <c r="AB38" s="15">
        <v>0.03636363636363636</v>
      </c>
      <c r="AC38" s="15">
        <v>0.03636363636363636</v>
      </c>
      <c r="AD38" s="15">
        <v>0.03636363636363636</v>
      </c>
      <c r="AE38" s="15">
        <v>0.0015151515151511918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</v>
      </c>
    </row>
    <row r="39" spans="1:42" x14ac:dyDescent="0.25">
      <c r="A39" t="s">
        <v>108</v>
      </c>
      <c r="B39">
        <v>29</v>
      </c>
      <c r="C39" s="15">
        <v>0.013636363636363636</v>
      </c>
      <c r="D39" s="15">
        <v>0.03636363636363636</v>
      </c>
      <c r="E39" s="15">
        <v>0.03636363636363636</v>
      </c>
      <c r="F39" s="15">
        <v>0.03636363636363636</v>
      </c>
      <c r="G39" s="15">
        <v>0.03636363636363636</v>
      </c>
      <c r="H39" s="15">
        <v>0.03636363636363636</v>
      </c>
      <c r="I39" s="15">
        <v>0.03636363636363636</v>
      </c>
      <c r="J39" s="15">
        <v>0.03636363636363636</v>
      </c>
      <c r="K39" s="15">
        <v>0.03636363636363636</v>
      </c>
      <c r="L39" s="15">
        <v>0.03636363636363636</v>
      </c>
      <c r="M39" s="15">
        <v>0.03636363636363636</v>
      </c>
      <c r="N39" s="15">
        <v>0.03636363636363636</v>
      </c>
      <c r="O39" s="15">
        <v>0.03636363636363636</v>
      </c>
      <c r="P39" s="15">
        <v>0.03636363636363636</v>
      </c>
      <c r="Q39" s="15">
        <v>0.03636363636363636</v>
      </c>
      <c r="R39" s="15">
        <v>0.03636363636363636</v>
      </c>
      <c r="S39" s="15">
        <v>0.03636363636363636</v>
      </c>
      <c r="T39" s="15">
        <v>0.03636363636363636</v>
      </c>
      <c r="U39" s="15">
        <v>0.03636363636363636</v>
      </c>
      <c r="V39" s="15">
        <v>0.03636363636363636</v>
      </c>
      <c r="W39" s="15">
        <v>0.03636363636363636</v>
      </c>
      <c r="X39" s="15">
        <v>0.03636363636363636</v>
      </c>
      <c r="Y39" s="15">
        <v>0.03636363636363636</v>
      </c>
      <c r="Z39" s="15">
        <v>0.03636363636363636</v>
      </c>
      <c r="AA39" s="15">
        <v>0.03636363636363636</v>
      </c>
      <c r="AB39" s="15">
        <v>0.03636363636363636</v>
      </c>
      <c r="AC39" s="15">
        <v>0.03636363636363636</v>
      </c>
      <c r="AD39" s="15">
        <v>0.03636363636363636</v>
      </c>
      <c r="AE39" s="15">
        <v>0.004545454545454242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</row>
    <row r="40" spans="1:42" x14ac:dyDescent="0.25">
      <c r="A40" t="s">
        <v>109</v>
      </c>
      <c r="B40">
        <v>29</v>
      </c>
      <c r="C40" s="15">
        <v>0.010606060606060607</v>
      </c>
      <c r="D40" s="15">
        <v>0.03636363636363636</v>
      </c>
      <c r="E40" s="15">
        <v>0.03636363636363636</v>
      </c>
      <c r="F40" s="15">
        <v>0.03636363636363636</v>
      </c>
      <c r="G40" s="15">
        <v>0.03636363636363636</v>
      </c>
      <c r="H40" s="15">
        <v>0.03636363636363636</v>
      </c>
      <c r="I40" s="15">
        <v>0.03636363636363636</v>
      </c>
      <c r="J40" s="15">
        <v>0.03636363636363636</v>
      </c>
      <c r="K40" s="15">
        <v>0.03636363636363636</v>
      </c>
      <c r="L40" s="15">
        <v>0.03636363636363636</v>
      </c>
      <c r="M40" s="15">
        <v>0.03636363636363636</v>
      </c>
      <c r="N40" s="15">
        <v>0.03636363636363636</v>
      </c>
      <c r="O40" s="15">
        <v>0.03636363636363636</v>
      </c>
      <c r="P40" s="15">
        <v>0.03636363636363636</v>
      </c>
      <c r="Q40" s="15">
        <v>0.03636363636363636</v>
      </c>
      <c r="R40" s="15">
        <v>0.03636363636363636</v>
      </c>
      <c r="S40" s="15">
        <v>0.03636363636363636</v>
      </c>
      <c r="T40" s="15">
        <v>0.03636363636363636</v>
      </c>
      <c r="U40" s="15">
        <v>0.03636363636363636</v>
      </c>
      <c r="V40" s="15">
        <v>0.03636363636363636</v>
      </c>
      <c r="W40" s="15">
        <v>0.03636363636363636</v>
      </c>
      <c r="X40" s="15">
        <v>0.03636363636363636</v>
      </c>
      <c r="Y40" s="15">
        <v>0.03636363636363636</v>
      </c>
      <c r="Z40" s="15">
        <v>0.03636363636363636</v>
      </c>
      <c r="AA40" s="15">
        <v>0.03636363636363636</v>
      </c>
      <c r="AB40" s="15">
        <v>0.03636363636363636</v>
      </c>
      <c r="AC40" s="15">
        <v>0.03636363636363636</v>
      </c>
      <c r="AD40" s="15">
        <v>0.03636363636363636</v>
      </c>
      <c r="AE40" s="15">
        <v>0.0075757575757572915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</row>
    <row r="41" spans="1:42" x14ac:dyDescent="0.25">
      <c r="A41" t="s">
        <v>110</v>
      </c>
      <c r="B41">
        <v>29</v>
      </c>
      <c r="C41" s="15">
        <v>0.007575757575757576</v>
      </c>
      <c r="D41" s="15">
        <v>0.03636363636363636</v>
      </c>
      <c r="E41" s="15">
        <v>0.03636363636363636</v>
      </c>
      <c r="F41" s="15">
        <v>0.03636363636363636</v>
      </c>
      <c r="G41" s="15">
        <v>0.03636363636363636</v>
      </c>
      <c r="H41" s="15">
        <v>0.03636363636363636</v>
      </c>
      <c r="I41" s="15">
        <v>0.03636363636363636</v>
      </c>
      <c r="J41" s="15">
        <v>0.03636363636363636</v>
      </c>
      <c r="K41" s="15">
        <v>0.03636363636363636</v>
      </c>
      <c r="L41" s="15">
        <v>0.03636363636363636</v>
      </c>
      <c r="M41" s="15">
        <v>0.03636363636363636</v>
      </c>
      <c r="N41" s="15">
        <v>0.03636363636363636</v>
      </c>
      <c r="O41" s="15">
        <v>0.03636363636363636</v>
      </c>
      <c r="P41" s="15">
        <v>0.03636363636363636</v>
      </c>
      <c r="Q41" s="15">
        <v>0.03636363636363636</v>
      </c>
      <c r="R41" s="15">
        <v>0.03636363636363636</v>
      </c>
      <c r="S41" s="15">
        <v>0.03636363636363636</v>
      </c>
      <c r="T41" s="15">
        <v>0.03636363636363636</v>
      </c>
      <c r="U41" s="15">
        <v>0.03636363636363636</v>
      </c>
      <c r="V41" s="15">
        <v>0.03636363636363636</v>
      </c>
      <c r="W41" s="15">
        <v>0.03636363636363636</v>
      </c>
      <c r="X41" s="15">
        <v>0.03636363636363636</v>
      </c>
      <c r="Y41" s="15">
        <v>0.03636363636363636</v>
      </c>
      <c r="Z41" s="15">
        <v>0.03636363636363636</v>
      </c>
      <c r="AA41" s="15">
        <v>0.03636363636363636</v>
      </c>
      <c r="AB41" s="15">
        <v>0.03636363636363636</v>
      </c>
      <c r="AC41" s="15">
        <v>0.03636363636363636</v>
      </c>
      <c r="AD41" s="15">
        <v>0.03636363636363636</v>
      </c>
      <c r="AE41" s="15">
        <v>0.010606060606060341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</row>
    <row r="42" spans="1:42" x14ac:dyDescent="0.25">
      <c r="A42" t="s">
        <v>111</v>
      </c>
      <c r="B42">
        <v>29</v>
      </c>
      <c r="C42" s="15">
        <v>0.004545454545454545</v>
      </c>
      <c r="D42" s="15">
        <v>0.03636363636363636</v>
      </c>
      <c r="E42" s="15">
        <v>0.03636363636363636</v>
      </c>
      <c r="F42" s="15">
        <v>0.03636363636363636</v>
      </c>
      <c r="G42" s="15">
        <v>0.03636363636363636</v>
      </c>
      <c r="H42" s="15">
        <v>0.03636363636363636</v>
      </c>
      <c r="I42" s="15">
        <v>0.03636363636363636</v>
      </c>
      <c r="J42" s="15">
        <v>0.03636363636363636</v>
      </c>
      <c r="K42" s="15">
        <v>0.03636363636363636</v>
      </c>
      <c r="L42" s="15">
        <v>0.03636363636363636</v>
      </c>
      <c r="M42" s="15">
        <v>0.03636363636363636</v>
      </c>
      <c r="N42" s="15">
        <v>0.03636363636363636</v>
      </c>
      <c r="O42" s="15">
        <v>0.03636363636363636</v>
      </c>
      <c r="P42" s="15">
        <v>0.03636363636363636</v>
      </c>
      <c r="Q42" s="15">
        <v>0.03636363636363636</v>
      </c>
      <c r="R42" s="15">
        <v>0.03636363636363636</v>
      </c>
      <c r="S42" s="15">
        <v>0.03636363636363636</v>
      </c>
      <c r="T42" s="15">
        <v>0.03636363636363636</v>
      </c>
      <c r="U42" s="15">
        <v>0.03636363636363636</v>
      </c>
      <c r="V42" s="15">
        <v>0.03636363636363636</v>
      </c>
      <c r="W42" s="15">
        <v>0.03636363636363636</v>
      </c>
      <c r="X42" s="15">
        <v>0.03636363636363636</v>
      </c>
      <c r="Y42" s="15">
        <v>0.03636363636363636</v>
      </c>
      <c r="Z42" s="15">
        <v>0.03636363636363636</v>
      </c>
      <c r="AA42" s="15">
        <v>0.03636363636363636</v>
      </c>
      <c r="AB42" s="15">
        <v>0.03636363636363636</v>
      </c>
      <c r="AC42" s="15">
        <v>0.03636363636363636</v>
      </c>
      <c r="AD42" s="15">
        <v>0.03636363636363636</v>
      </c>
      <c r="AE42" s="15">
        <v>0.013636363636363391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</row>
    <row r="43" spans="1:42" x14ac:dyDescent="0.25">
      <c r="A43" t="s">
        <v>112</v>
      </c>
      <c r="B43">
        <v>29</v>
      </c>
      <c r="C43" s="15">
        <v>0.0015151515151515152</v>
      </c>
      <c r="D43" s="15">
        <v>0.03636363636363636</v>
      </c>
      <c r="E43" s="15">
        <v>0.03636363636363636</v>
      </c>
      <c r="F43" s="15">
        <v>0.03636363636363636</v>
      </c>
      <c r="G43" s="15">
        <v>0.03636363636363636</v>
      </c>
      <c r="H43" s="15">
        <v>0.03636363636363636</v>
      </c>
      <c r="I43" s="15">
        <v>0.03636363636363636</v>
      </c>
      <c r="J43" s="15">
        <v>0.03636363636363636</v>
      </c>
      <c r="K43" s="15">
        <v>0.03636363636363636</v>
      </c>
      <c r="L43" s="15">
        <v>0.03636363636363636</v>
      </c>
      <c r="M43" s="15">
        <v>0.03636363636363636</v>
      </c>
      <c r="N43" s="15">
        <v>0.03636363636363636</v>
      </c>
      <c r="O43" s="15">
        <v>0.03636363636363636</v>
      </c>
      <c r="P43" s="15">
        <v>0.03636363636363636</v>
      </c>
      <c r="Q43" s="15">
        <v>0.03636363636363636</v>
      </c>
      <c r="R43" s="15">
        <v>0.03636363636363636</v>
      </c>
      <c r="S43" s="15">
        <v>0.03636363636363636</v>
      </c>
      <c r="T43" s="15">
        <v>0.03636363636363636</v>
      </c>
      <c r="U43" s="15">
        <v>0.03636363636363636</v>
      </c>
      <c r="V43" s="15">
        <v>0.03636363636363636</v>
      </c>
      <c r="W43" s="15">
        <v>0.03636363636363636</v>
      </c>
      <c r="X43" s="15">
        <v>0.03636363636363636</v>
      </c>
      <c r="Y43" s="15">
        <v>0.03636363636363636</v>
      </c>
      <c r="Z43" s="15">
        <v>0.03636363636363636</v>
      </c>
      <c r="AA43" s="15">
        <v>0.03636363636363636</v>
      </c>
      <c r="AB43" s="15">
        <v>0.03636363636363636</v>
      </c>
      <c r="AC43" s="15">
        <v>0.03636363636363636</v>
      </c>
      <c r="AD43" s="15">
        <v>0.03636363636363636</v>
      </c>
      <c r="AE43" s="15">
        <v>0.016666666666666427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</row>
    <row r="44" spans="1:42" x14ac:dyDescent="0.25">
      <c r="A44" t="s">
        <v>113</v>
      </c>
      <c r="B44">
        <v>40</v>
      </c>
      <c r="C44" s="15">
        <v>0.024572649572649572</v>
      </c>
      <c r="D44" s="15">
        <v>0.02564102564102564</v>
      </c>
      <c r="E44" s="15">
        <v>0.02564102564102564</v>
      </c>
      <c r="F44" s="15">
        <v>0.02564102564102564</v>
      </c>
      <c r="G44" s="15">
        <v>0.02564102564102564</v>
      </c>
      <c r="H44" s="15">
        <v>0.02564102564102564</v>
      </c>
      <c r="I44" s="15">
        <v>0.02564102564102564</v>
      </c>
      <c r="J44" s="15">
        <v>0.02564102564102564</v>
      </c>
      <c r="K44" s="15">
        <v>0.02564102564102564</v>
      </c>
      <c r="L44" s="15">
        <v>0.02564102564102564</v>
      </c>
      <c r="M44" s="15">
        <v>0.02564102564102564</v>
      </c>
      <c r="N44" s="15">
        <v>0.02564102564102564</v>
      </c>
      <c r="O44" s="15">
        <v>0.02564102564102564</v>
      </c>
      <c r="P44" s="15">
        <v>0.02564102564102564</v>
      </c>
      <c r="Q44" s="15">
        <v>0.02564102564102564</v>
      </c>
      <c r="R44" s="15">
        <v>0.02564102564102564</v>
      </c>
      <c r="S44" s="15">
        <v>0.02564102564102564</v>
      </c>
      <c r="T44" s="15">
        <v>0.02564102564102564</v>
      </c>
      <c r="U44" s="15">
        <v>0.02564102564102564</v>
      </c>
      <c r="V44" s="15">
        <v>0.02564102564102564</v>
      </c>
      <c r="W44" s="15">
        <v>0.02564102564102564</v>
      </c>
      <c r="X44" s="15">
        <v>0.02564102564102564</v>
      </c>
      <c r="Y44" s="15">
        <v>0.02564102564102564</v>
      </c>
      <c r="Z44" s="15">
        <v>0.02564102564102564</v>
      </c>
      <c r="AA44" s="15">
        <v>0.02564102564102564</v>
      </c>
      <c r="AB44" s="15">
        <v>0.02564102564102564</v>
      </c>
      <c r="AC44" s="15">
        <v>0.02564102564102564</v>
      </c>
      <c r="AD44" s="15">
        <v>0.02564102564102564</v>
      </c>
      <c r="AE44" s="15">
        <v>0.02564102564102564</v>
      </c>
      <c r="AF44" s="15">
        <v>0.02564102564102564</v>
      </c>
      <c r="AG44" s="15">
        <v>0.02564102564102564</v>
      </c>
      <c r="AH44" s="15">
        <v>0.02564102564102564</v>
      </c>
      <c r="AI44" s="15">
        <v>0.02564102564102564</v>
      </c>
      <c r="AJ44" s="15">
        <v>0.02564102564102564</v>
      </c>
      <c r="AK44" s="15">
        <v>0.02564102564102564</v>
      </c>
      <c r="AL44" s="15">
        <v>0.02564102564102564</v>
      </c>
      <c r="AM44" s="15">
        <v>0.02564102564102564</v>
      </c>
      <c r="AN44" s="15">
        <v>0.02564102564102564</v>
      </c>
      <c r="AO44" s="15">
        <v>0.02564102564102564</v>
      </c>
      <c r="AP44" s="15">
        <v>0.0010683760683755442</v>
      </c>
    </row>
    <row r="45" spans="1:42" x14ac:dyDescent="0.25">
      <c r="A45" t="s">
        <v>114</v>
      </c>
      <c r="B45">
        <v>40</v>
      </c>
      <c r="C45" s="15">
        <v>0.022435897435897436</v>
      </c>
      <c r="D45" s="15">
        <v>0.02564102564102564</v>
      </c>
      <c r="E45" s="15">
        <v>0.02564102564102564</v>
      </c>
      <c r="F45" s="15">
        <v>0.02564102564102564</v>
      </c>
      <c r="G45" s="15">
        <v>0.02564102564102564</v>
      </c>
      <c r="H45" s="15">
        <v>0.02564102564102564</v>
      </c>
      <c r="I45" s="15">
        <v>0.02564102564102564</v>
      </c>
      <c r="J45" s="15">
        <v>0.02564102564102564</v>
      </c>
      <c r="K45" s="15">
        <v>0.02564102564102564</v>
      </c>
      <c r="L45" s="15">
        <v>0.02564102564102564</v>
      </c>
      <c r="M45" s="15">
        <v>0.02564102564102564</v>
      </c>
      <c r="N45" s="15">
        <v>0.02564102564102564</v>
      </c>
      <c r="O45" s="15">
        <v>0.02564102564102564</v>
      </c>
      <c r="P45" s="15">
        <v>0.02564102564102564</v>
      </c>
      <c r="Q45" s="15">
        <v>0.02564102564102564</v>
      </c>
      <c r="R45" s="15">
        <v>0.02564102564102564</v>
      </c>
      <c r="S45" s="15">
        <v>0.02564102564102564</v>
      </c>
      <c r="T45" s="15">
        <v>0.02564102564102564</v>
      </c>
      <c r="U45" s="15">
        <v>0.02564102564102564</v>
      </c>
      <c r="V45" s="15">
        <v>0.02564102564102564</v>
      </c>
      <c r="W45" s="15">
        <v>0.02564102564102564</v>
      </c>
      <c r="X45" s="15">
        <v>0.02564102564102564</v>
      </c>
      <c r="Y45" s="15">
        <v>0.02564102564102564</v>
      </c>
      <c r="Z45" s="15">
        <v>0.02564102564102564</v>
      </c>
      <c r="AA45" s="15">
        <v>0.02564102564102564</v>
      </c>
      <c r="AB45" s="15">
        <v>0.02564102564102564</v>
      </c>
      <c r="AC45" s="15">
        <v>0.02564102564102564</v>
      </c>
      <c r="AD45" s="15">
        <v>0.02564102564102564</v>
      </c>
      <c r="AE45" s="15">
        <v>0.02564102564102564</v>
      </c>
      <c r="AF45" s="15">
        <v>0.02564102564102564</v>
      </c>
      <c r="AG45" s="15">
        <v>0.02564102564102564</v>
      </c>
      <c r="AH45" s="15">
        <v>0.02564102564102564</v>
      </c>
      <c r="AI45" s="15">
        <v>0.02564102564102564</v>
      </c>
      <c r="AJ45" s="15">
        <v>0.02564102564102564</v>
      </c>
      <c r="AK45" s="15">
        <v>0.02564102564102564</v>
      </c>
      <c r="AL45" s="15">
        <v>0.02564102564102564</v>
      </c>
      <c r="AM45" s="15">
        <v>0.02564102564102564</v>
      </c>
      <c r="AN45" s="15">
        <v>0.02564102564102564</v>
      </c>
      <c r="AO45" s="15">
        <v>0.02564102564102564</v>
      </c>
      <c r="AP45" s="15">
        <v>0.0032051282051276733</v>
      </c>
    </row>
    <row r="46" spans="1:42" x14ac:dyDescent="0.25">
      <c r="A46" t="s">
        <v>115</v>
      </c>
      <c r="B46">
        <v>40</v>
      </c>
      <c r="C46" s="15">
        <v>0.0202991452991453</v>
      </c>
      <c r="D46" s="15">
        <v>0.02564102564102564</v>
      </c>
      <c r="E46" s="15">
        <v>0.02564102564102564</v>
      </c>
      <c r="F46" s="15">
        <v>0.02564102564102564</v>
      </c>
      <c r="G46" s="15">
        <v>0.02564102564102564</v>
      </c>
      <c r="H46" s="15">
        <v>0.02564102564102564</v>
      </c>
      <c r="I46" s="15">
        <v>0.02564102564102564</v>
      </c>
      <c r="J46" s="15">
        <v>0.02564102564102564</v>
      </c>
      <c r="K46" s="15">
        <v>0.02564102564102564</v>
      </c>
      <c r="L46" s="15">
        <v>0.02564102564102564</v>
      </c>
      <c r="M46" s="15">
        <v>0.02564102564102564</v>
      </c>
      <c r="N46" s="15">
        <v>0.02564102564102564</v>
      </c>
      <c r="O46" s="15">
        <v>0.02564102564102564</v>
      </c>
      <c r="P46" s="15">
        <v>0.02564102564102564</v>
      </c>
      <c r="Q46" s="15">
        <v>0.02564102564102564</v>
      </c>
      <c r="R46" s="15">
        <v>0.02564102564102564</v>
      </c>
      <c r="S46" s="15">
        <v>0.02564102564102564</v>
      </c>
      <c r="T46" s="15">
        <v>0.02564102564102564</v>
      </c>
      <c r="U46" s="15">
        <v>0.02564102564102564</v>
      </c>
      <c r="V46" s="15">
        <v>0.02564102564102564</v>
      </c>
      <c r="W46" s="15">
        <v>0.02564102564102564</v>
      </c>
      <c r="X46" s="15">
        <v>0.02564102564102564</v>
      </c>
      <c r="Y46" s="15">
        <v>0.02564102564102564</v>
      </c>
      <c r="Z46" s="15">
        <v>0.02564102564102564</v>
      </c>
      <c r="AA46" s="15">
        <v>0.02564102564102564</v>
      </c>
      <c r="AB46" s="15">
        <v>0.02564102564102564</v>
      </c>
      <c r="AC46" s="15">
        <v>0.02564102564102564</v>
      </c>
      <c r="AD46" s="15">
        <v>0.02564102564102564</v>
      </c>
      <c r="AE46" s="15">
        <v>0.02564102564102564</v>
      </c>
      <c r="AF46" s="15">
        <v>0.02564102564102564</v>
      </c>
      <c r="AG46" s="15">
        <v>0.02564102564102564</v>
      </c>
      <c r="AH46" s="15">
        <v>0.02564102564102564</v>
      </c>
      <c r="AI46" s="15">
        <v>0.02564102564102564</v>
      </c>
      <c r="AJ46" s="15">
        <v>0.02564102564102564</v>
      </c>
      <c r="AK46" s="15">
        <v>0.02564102564102564</v>
      </c>
      <c r="AL46" s="15">
        <v>0.02564102564102564</v>
      </c>
      <c r="AM46" s="15">
        <v>0.02564102564102564</v>
      </c>
      <c r="AN46" s="15">
        <v>0.02564102564102564</v>
      </c>
      <c r="AO46" s="15">
        <v>0.02564102564102564</v>
      </c>
      <c r="AP46" s="15">
        <v>0.0053418803418798025</v>
      </c>
    </row>
    <row r="47" spans="1:42" x14ac:dyDescent="0.25">
      <c r="A47" t="s">
        <v>116</v>
      </c>
      <c r="B47">
        <v>40</v>
      </c>
      <c r="C47" s="15">
        <v>0.018162393162393164</v>
      </c>
      <c r="D47" s="15">
        <v>0.02564102564102564</v>
      </c>
      <c r="E47" s="15">
        <v>0.02564102564102564</v>
      </c>
      <c r="F47" s="15">
        <v>0.02564102564102564</v>
      </c>
      <c r="G47" s="15">
        <v>0.02564102564102564</v>
      </c>
      <c r="H47" s="15">
        <v>0.02564102564102564</v>
      </c>
      <c r="I47" s="15">
        <v>0.02564102564102564</v>
      </c>
      <c r="J47" s="15">
        <v>0.02564102564102564</v>
      </c>
      <c r="K47" s="15">
        <v>0.02564102564102564</v>
      </c>
      <c r="L47" s="15">
        <v>0.02564102564102564</v>
      </c>
      <c r="M47" s="15">
        <v>0.02564102564102564</v>
      </c>
      <c r="N47" s="15">
        <v>0.02564102564102564</v>
      </c>
      <c r="O47" s="15">
        <v>0.02564102564102564</v>
      </c>
      <c r="P47" s="15">
        <v>0.02564102564102564</v>
      </c>
      <c r="Q47" s="15">
        <v>0.02564102564102564</v>
      </c>
      <c r="R47" s="15">
        <v>0.02564102564102564</v>
      </c>
      <c r="S47" s="15">
        <v>0.02564102564102564</v>
      </c>
      <c r="T47" s="15">
        <v>0.02564102564102564</v>
      </c>
      <c r="U47" s="15">
        <v>0.02564102564102564</v>
      </c>
      <c r="V47" s="15">
        <v>0.02564102564102564</v>
      </c>
      <c r="W47" s="15">
        <v>0.02564102564102564</v>
      </c>
      <c r="X47" s="15">
        <v>0.02564102564102564</v>
      </c>
      <c r="Y47" s="15">
        <v>0.02564102564102564</v>
      </c>
      <c r="Z47" s="15">
        <v>0.02564102564102564</v>
      </c>
      <c r="AA47" s="15">
        <v>0.02564102564102564</v>
      </c>
      <c r="AB47" s="15">
        <v>0.02564102564102564</v>
      </c>
      <c r="AC47" s="15">
        <v>0.02564102564102564</v>
      </c>
      <c r="AD47" s="15">
        <v>0.02564102564102564</v>
      </c>
      <c r="AE47" s="15">
        <v>0.02564102564102564</v>
      </c>
      <c r="AF47" s="15">
        <v>0.02564102564102564</v>
      </c>
      <c r="AG47" s="15">
        <v>0.02564102564102564</v>
      </c>
      <c r="AH47" s="15">
        <v>0.02564102564102564</v>
      </c>
      <c r="AI47" s="15">
        <v>0.02564102564102564</v>
      </c>
      <c r="AJ47" s="15">
        <v>0.02564102564102564</v>
      </c>
      <c r="AK47" s="15">
        <v>0.02564102564102564</v>
      </c>
      <c r="AL47" s="15">
        <v>0.02564102564102564</v>
      </c>
      <c r="AM47" s="15">
        <v>0.02564102564102564</v>
      </c>
      <c r="AN47" s="15">
        <v>0.02564102564102564</v>
      </c>
      <c r="AO47" s="15">
        <v>0.02564102564102564</v>
      </c>
      <c r="AP47" s="15">
        <v>0.007478632478631932</v>
      </c>
    </row>
    <row r="48" spans="1:42" x14ac:dyDescent="0.25">
      <c r="A48" t="s">
        <v>117</v>
      </c>
      <c r="B48">
        <v>40</v>
      </c>
      <c r="C48" s="15">
        <v>0.016025641025641024</v>
      </c>
      <c r="D48" s="15">
        <v>0.02564102564102564</v>
      </c>
      <c r="E48" s="15">
        <v>0.02564102564102564</v>
      </c>
      <c r="F48" s="15">
        <v>0.02564102564102564</v>
      </c>
      <c r="G48" s="15">
        <v>0.02564102564102564</v>
      </c>
      <c r="H48" s="15">
        <v>0.02564102564102564</v>
      </c>
      <c r="I48" s="15">
        <v>0.02564102564102564</v>
      </c>
      <c r="J48" s="15">
        <v>0.02564102564102564</v>
      </c>
      <c r="K48" s="15">
        <v>0.02564102564102564</v>
      </c>
      <c r="L48" s="15">
        <v>0.02564102564102564</v>
      </c>
      <c r="M48" s="15">
        <v>0.02564102564102564</v>
      </c>
      <c r="N48" s="15">
        <v>0.02564102564102564</v>
      </c>
      <c r="O48" s="15">
        <v>0.02564102564102564</v>
      </c>
      <c r="P48" s="15">
        <v>0.02564102564102564</v>
      </c>
      <c r="Q48" s="15">
        <v>0.02564102564102564</v>
      </c>
      <c r="R48" s="15">
        <v>0.02564102564102564</v>
      </c>
      <c r="S48" s="15">
        <v>0.02564102564102564</v>
      </c>
      <c r="T48" s="15">
        <v>0.02564102564102564</v>
      </c>
      <c r="U48" s="15">
        <v>0.02564102564102564</v>
      </c>
      <c r="V48" s="15">
        <v>0.02564102564102564</v>
      </c>
      <c r="W48" s="15">
        <v>0.02564102564102564</v>
      </c>
      <c r="X48" s="15">
        <v>0.02564102564102564</v>
      </c>
      <c r="Y48" s="15">
        <v>0.02564102564102564</v>
      </c>
      <c r="Z48" s="15">
        <v>0.02564102564102564</v>
      </c>
      <c r="AA48" s="15">
        <v>0.02564102564102564</v>
      </c>
      <c r="AB48" s="15">
        <v>0.02564102564102564</v>
      </c>
      <c r="AC48" s="15">
        <v>0.02564102564102564</v>
      </c>
      <c r="AD48" s="15">
        <v>0.02564102564102564</v>
      </c>
      <c r="AE48" s="15">
        <v>0.02564102564102564</v>
      </c>
      <c r="AF48" s="15">
        <v>0.02564102564102564</v>
      </c>
      <c r="AG48" s="15">
        <v>0.02564102564102564</v>
      </c>
      <c r="AH48" s="15">
        <v>0.02564102564102564</v>
      </c>
      <c r="AI48" s="15">
        <v>0.02564102564102564</v>
      </c>
      <c r="AJ48" s="15">
        <v>0.02564102564102564</v>
      </c>
      <c r="AK48" s="15">
        <v>0.02564102564102564</v>
      </c>
      <c r="AL48" s="15">
        <v>0.02564102564102564</v>
      </c>
      <c r="AM48" s="15">
        <v>0.02564102564102564</v>
      </c>
      <c r="AN48" s="15">
        <v>0.02564102564102564</v>
      </c>
      <c r="AO48" s="15">
        <v>0.02564102564102564</v>
      </c>
      <c r="AP48" s="15">
        <v>0.009615384615384172</v>
      </c>
    </row>
    <row r="49" spans="1:42" x14ac:dyDescent="0.25">
      <c r="A49" t="s">
        <v>118</v>
      </c>
      <c r="B49">
        <v>40</v>
      </c>
      <c r="C49" s="15">
        <v>0.013888888888888888</v>
      </c>
      <c r="D49" s="15">
        <v>0.02564102564102564</v>
      </c>
      <c r="E49" s="15">
        <v>0.02564102564102564</v>
      </c>
      <c r="F49" s="15">
        <v>0.02564102564102564</v>
      </c>
      <c r="G49" s="15">
        <v>0.02564102564102564</v>
      </c>
      <c r="H49" s="15">
        <v>0.02564102564102564</v>
      </c>
      <c r="I49" s="15">
        <v>0.02564102564102564</v>
      </c>
      <c r="J49" s="15">
        <v>0.02564102564102564</v>
      </c>
      <c r="K49" s="15">
        <v>0.02564102564102564</v>
      </c>
      <c r="L49" s="15">
        <v>0.02564102564102564</v>
      </c>
      <c r="M49" s="15">
        <v>0.02564102564102564</v>
      </c>
      <c r="N49" s="15">
        <v>0.02564102564102564</v>
      </c>
      <c r="O49" s="15">
        <v>0.02564102564102564</v>
      </c>
      <c r="P49" s="15">
        <v>0.02564102564102564</v>
      </c>
      <c r="Q49" s="15">
        <v>0.02564102564102564</v>
      </c>
      <c r="R49" s="15">
        <v>0.02564102564102564</v>
      </c>
      <c r="S49" s="15">
        <v>0.02564102564102564</v>
      </c>
      <c r="T49" s="15">
        <v>0.02564102564102564</v>
      </c>
      <c r="U49" s="15">
        <v>0.02564102564102564</v>
      </c>
      <c r="V49" s="15">
        <v>0.02564102564102564</v>
      </c>
      <c r="W49" s="15">
        <v>0.02564102564102564</v>
      </c>
      <c r="X49" s="15">
        <v>0.02564102564102564</v>
      </c>
      <c r="Y49" s="15">
        <v>0.02564102564102564</v>
      </c>
      <c r="Z49" s="15">
        <v>0.02564102564102564</v>
      </c>
      <c r="AA49" s="15">
        <v>0.02564102564102564</v>
      </c>
      <c r="AB49" s="15">
        <v>0.02564102564102564</v>
      </c>
      <c r="AC49" s="15">
        <v>0.02564102564102564</v>
      </c>
      <c r="AD49" s="15">
        <v>0.02564102564102564</v>
      </c>
      <c r="AE49" s="15">
        <v>0.02564102564102564</v>
      </c>
      <c r="AF49" s="15">
        <v>0.02564102564102564</v>
      </c>
      <c r="AG49" s="15">
        <v>0.02564102564102564</v>
      </c>
      <c r="AH49" s="15">
        <v>0.02564102564102564</v>
      </c>
      <c r="AI49" s="15">
        <v>0.02564102564102564</v>
      </c>
      <c r="AJ49" s="15">
        <v>0.02564102564102564</v>
      </c>
      <c r="AK49" s="15">
        <v>0.02564102564102564</v>
      </c>
      <c r="AL49" s="15">
        <v>0.02564102564102564</v>
      </c>
      <c r="AM49" s="15">
        <v>0.02564102564102564</v>
      </c>
      <c r="AN49" s="15">
        <v>0.02564102564102564</v>
      </c>
      <c r="AO49" s="15">
        <v>0.02564102564102564</v>
      </c>
      <c r="AP49" s="15">
        <v>0.011752136752136308</v>
      </c>
    </row>
    <row r="50" spans="1:42" x14ac:dyDescent="0.25">
      <c r="A50" t="s">
        <v>119</v>
      </c>
      <c r="B50">
        <v>40</v>
      </c>
      <c r="C50" s="15">
        <v>0.011752136752136752</v>
      </c>
      <c r="D50" s="15">
        <v>0.02564102564102564</v>
      </c>
      <c r="E50" s="15">
        <v>0.02564102564102564</v>
      </c>
      <c r="F50" s="15">
        <v>0.02564102564102564</v>
      </c>
      <c r="G50" s="15">
        <v>0.02564102564102564</v>
      </c>
      <c r="H50" s="15">
        <v>0.02564102564102564</v>
      </c>
      <c r="I50" s="15">
        <v>0.02564102564102564</v>
      </c>
      <c r="J50" s="15">
        <v>0.02564102564102564</v>
      </c>
      <c r="K50" s="15">
        <v>0.02564102564102564</v>
      </c>
      <c r="L50" s="15">
        <v>0.02564102564102564</v>
      </c>
      <c r="M50" s="15">
        <v>0.02564102564102564</v>
      </c>
      <c r="N50" s="15">
        <v>0.02564102564102564</v>
      </c>
      <c r="O50" s="15">
        <v>0.02564102564102564</v>
      </c>
      <c r="P50" s="15">
        <v>0.02564102564102564</v>
      </c>
      <c r="Q50" s="15">
        <v>0.02564102564102564</v>
      </c>
      <c r="R50" s="15">
        <v>0.02564102564102564</v>
      </c>
      <c r="S50" s="15">
        <v>0.02564102564102564</v>
      </c>
      <c r="T50" s="15">
        <v>0.02564102564102564</v>
      </c>
      <c r="U50" s="15">
        <v>0.02564102564102564</v>
      </c>
      <c r="V50" s="15">
        <v>0.02564102564102564</v>
      </c>
      <c r="W50" s="15">
        <v>0.02564102564102564</v>
      </c>
      <c r="X50" s="15">
        <v>0.02564102564102564</v>
      </c>
      <c r="Y50" s="15">
        <v>0.02564102564102564</v>
      </c>
      <c r="Z50" s="15">
        <v>0.02564102564102564</v>
      </c>
      <c r="AA50" s="15">
        <v>0.02564102564102564</v>
      </c>
      <c r="AB50" s="15">
        <v>0.02564102564102564</v>
      </c>
      <c r="AC50" s="15">
        <v>0.02564102564102564</v>
      </c>
      <c r="AD50" s="15">
        <v>0.02564102564102564</v>
      </c>
      <c r="AE50" s="15">
        <v>0.02564102564102564</v>
      </c>
      <c r="AF50" s="15">
        <v>0.02564102564102564</v>
      </c>
      <c r="AG50" s="15">
        <v>0.02564102564102564</v>
      </c>
      <c r="AH50" s="15">
        <v>0.02564102564102564</v>
      </c>
      <c r="AI50" s="15">
        <v>0.02564102564102564</v>
      </c>
      <c r="AJ50" s="15">
        <v>0.02564102564102564</v>
      </c>
      <c r="AK50" s="15">
        <v>0.02564102564102564</v>
      </c>
      <c r="AL50" s="15">
        <v>0.02564102564102564</v>
      </c>
      <c r="AM50" s="15">
        <v>0.02564102564102564</v>
      </c>
      <c r="AN50" s="15">
        <v>0.02564102564102564</v>
      </c>
      <c r="AO50" s="15">
        <v>0.02564102564102564</v>
      </c>
      <c r="AP50" s="15">
        <v>0.013888888888888437</v>
      </c>
    </row>
    <row r="51" spans="1:42" x14ac:dyDescent="0.25">
      <c r="A51" t="s">
        <v>120</v>
      </c>
      <c r="B51">
        <v>40</v>
      </c>
      <c r="C51" s="15">
        <v>0.009615384615384616</v>
      </c>
      <c r="D51" s="15">
        <v>0.02564102564102564</v>
      </c>
      <c r="E51" s="15">
        <v>0.02564102564102564</v>
      </c>
      <c r="F51" s="15">
        <v>0.02564102564102564</v>
      </c>
      <c r="G51" s="15">
        <v>0.02564102564102564</v>
      </c>
      <c r="H51" s="15">
        <v>0.02564102564102564</v>
      </c>
      <c r="I51" s="15">
        <v>0.02564102564102564</v>
      </c>
      <c r="J51" s="15">
        <v>0.02564102564102564</v>
      </c>
      <c r="K51" s="15">
        <v>0.02564102564102564</v>
      </c>
      <c r="L51" s="15">
        <v>0.02564102564102564</v>
      </c>
      <c r="M51" s="15">
        <v>0.02564102564102564</v>
      </c>
      <c r="N51" s="15">
        <v>0.02564102564102564</v>
      </c>
      <c r="O51" s="15">
        <v>0.02564102564102564</v>
      </c>
      <c r="P51" s="15">
        <v>0.02564102564102564</v>
      </c>
      <c r="Q51" s="15">
        <v>0.02564102564102564</v>
      </c>
      <c r="R51" s="15">
        <v>0.02564102564102564</v>
      </c>
      <c r="S51" s="15">
        <v>0.02564102564102564</v>
      </c>
      <c r="T51" s="15">
        <v>0.02564102564102564</v>
      </c>
      <c r="U51" s="15">
        <v>0.02564102564102564</v>
      </c>
      <c r="V51" s="15">
        <v>0.02564102564102564</v>
      </c>
      <c r="W51" s="15">
        <v>0.02564102564102564</v>
      </c>
      <c r="X51" s="15">
        <v>0.02564102564102564</v>
      </c>
      <c r="Y51" s="15">
        <v>0.02564102564102564</v>
      </c>
      <c r="Z51" s="15">
        <v>0.02564102564102564</v>
      </c>
      <c r="AA51" s="15">
        <v>0.02564102564102564</v>
      </c>
      <c r="AB51" s="15">
        <v>0.02564102564102564</v>
      </c>
      <c r="AC51" s="15">
        <v>0.02564102564102564</v>
      </c>
      <c r="AD51" s="15">
        <v>0.02564102564102564</v>
      </c>
      <c r="AE51" s="15">
        <v>0.02564102564102564</v>
      </c>
      <c r="AF51" s="15">
        <v>0.02564102564102564</v>
      </c>
      <c r="AG51" s="15">
        <v>0.02564102564102564</v>
      </c>
      <c r="AH51" s="15">
        <v>0.02564102564102564</v>
      </c>
      <c r="AI51" s="15">
        <v>0.02564102564102564</v>
      </c>
      <c r="AJ51" s="15">
        <v>0.02564102564102564</v>
      </c>
      <c r="AK51" s="15">
        <v>0.02564102564102564</v>
      </c>
      <c r="AL51" s="15">
        <v>0.02564102564102564</v>
      </c>
      <c r="AM51" s="15">
        <v>0.02564102564102564</v>
      </c>
      <c r="AN51" s="15">
        <v>0.02564102564102564</v>
      </c>
      <c r="AO51" s="15">
        <v>0.02564102564102564</v>
      </c>
      <c r="AP51" s="15">
        <v>0.016025641025640566</v>
      </c>
    </row>
    <row r="52" spans="1:42" x14ac:dyDescent="0.25">
      <c r="A52" t="s">
        <v>121</v>
      </c>
      <c r="B52">
        <v>40</v>
      </c>
      <c r="C52" s="15">
        <v>0.007478632478632479</v>
      </c>
      <c r="D52" s="15">
        <v>0.02564102564102564</v>
      </c>
      <c r="E52" s="15">
        <v>0.02564102564102564</v>
      </c>
      <c r="F52" s="15">
        <v>0.02564102564102564</v>
      </c>
      <c r="G52" s="15">
        <v>0.02564102564102564</v>
      </c>
      <c r="H52" s="15">
        <v>0.02564102564102564</v>
      </c>
      <c r="I52" s="15">
        <v>0.02564102564102564</v>
      </c>
      <c r="J52" s="15">
        <v>0.02564102564102564</v>
      </c>
      <c r="K52" s="15">
        <v>0.02564102564102564</v>
      </c>
      <c r="L52" s="15">
        <v>0.02564102564102564</v>
      </c>
      <c r="M52" s="15">
        <v>0.02564102564102564</v>
      </c>
      <c r="N52" s="15">
        <v>0.02564102564102564</v>
      </c>
      <c r="O52" s="15">
        <v>0.02564102564102564</v>
      </c>
      <c r="P52" s="15">
        <v>0.02564102564102564</v>
      </c>
      <c r="Q52" s="15">
        <v>0.02564102564102564</v>
      </c>
      <c r="R52" s="15">
        <v>0.02564102564102564</v>
      </c>
      <c r="S52" s="15">
        <v>0.02564102564102564</v>
      </c>
      <c r="T52" s="15">
        <v>0.02564102564102564</v>
      </c>
      <c r="U52" s="15">
        <v>0.02564102564102564</v>
      </c>
      <c r="V52" s="15">
        <v>0.02564102564102564</v>
      </c>
      <c r="W52" s="15">
        <v>0.02564102564102564</v>
      </c>
      <c r="X52" s="15">
        <v>0.02564102564102564</v>
      </c>
      <c r="Y52" s="15">
        <v>0.02564102564102564</v>
      </c>
      <c r="Z52" s="15">
        <v>0.02564102564102564</v>
      </c>
      <c r="AA52" s="15">
        <v>0.02564102564102564</v>
      </c>
      <c r="AB52" s="15">
        <v>0.02564102564102564</v>
      </c>
      <c r="AC52" s="15">
        <v>0.02564102564102564</v>
      </c>
      <c r="AD52" s="15">
        <v>0.02564102564102564</v>
      </c>
      <c r="AE52" s="15">
        <v>0.02564102564102564</v>
      </c>
      <c r="AF52" s="15">
        <v>0.02564102564102564</v>
      </c>
      <c r="AG52" s="15">
        <v>0.02564102564102564</v>
      </c>
      <c r="AH52" s="15">
        <v>0.02564102564102564</v>
      </c>
      <c r="AI52" s="15">
        <v>0.02564102564102564</v>
      </c>
      <c r="AJ52" s="15">
        <v>0.02564102564102564</v>
      </c>
      <c r="AK52" s="15">
        <v>0.02564102564102564</v>
      </c>
      <c r="AL52" s="15">
        <v>0.02564102564102564</v>
      </c>
      <c r="AM52" s="15">
        <v>0.02564102564102564</v>
      </c>
      <c r="AN52" s="15">
        <v>0.02564102564102564</v>
      </c>
      <c r="AO52" s="15">
        <v>0.02564102564102564</v>
      </c>
      <c r="AP52" s="15">
        <v>0.018162393162392695</v>
      </c>
    </row>
    <row r="53" spans="1:42" x14ac:dyDescent="0.25">
      <c r="A53" t="s">
        <v>122</v>
      </c>
      <c r="B53">
        <v>40</v>
      </c>
      <c r="C53" s="15">
        <v>0.005341880341880342</v>
      </c>
      <c r="D53" s="15">
        <v>0.02564102564102564</v>
      </c>
      <c r="E53" s="15">
        <v>0.02564102564102564</v>
      </c>
      <c r="F53" s="15">
        <v>0.02564102564102564</v>
      </c>
      <c r="G53" s="15">
        <v>0.02564102564102564</v>
      </c>
      <c r="H53" s="15">
        <v>0.02564102564102564</v>
      </c>
      <c r="I53" s="15">
        <v>0.02564102564102564</v>
      </c>
      <c r="J53" s="15">
        <v>0.02564102564102564</v>
      </c>
      <c r="K53" s="15">
        <v>0.02564102564102564</v>
      </c>
      <c r="L53" s="15">
        <v>0.02564102564102564</v>
      </c>
      <c r="M53" s="15">
        <v>0.02564102564102564</v>
      </c>
      <c r="N53" s="15">
        <v>0.02564102564102564</v>
      </c>
      <c r="O53" s="15">
        <v>0.02564102564102564</v>
      </c>
      <c r="P53" s="15">
        <v>0.02564102564102564</v>
      </c>
      <c r="Q53" s="15">
        <v>0.02564102564102564</v>
      </c>
      <c r="R53" s="15">
        <v>0.02564102564102564</v>
      </c>
      <c r="S53" s="15">
        <v>0.02564102564102564</v>
      </c>
      <c r="T53" s="15">
        <v>0.02564102564102564</v>
      </c>
      <c r="U53" s="15">
        <v>0.02564102564102564</v>
      </c>
      <c r="V53" s="15">
        <v>0.02564102564102564</v>
      </c>
      <c r="W53" s="15">
        <v>0.02564102564102564</v>
      </c>
      <c r="X53" s="15">
        <v>0.02564102564102564</v>
      </c>
      <c r="Y53" s="15">
        <v>0.02564102564102564</v>
      </c>
      <c r="Z53" s="15">
        <v>0.02564102564102564</v>
      </c>
      <c r="AA53" s="15">
        <v>0.02564102564102564</v>
      </c>
      <c r="AB53" s="15">
        <v>0.02564102564102564</v>
      </c>
      <c r="AC53" s="15">
        <v>0.02564102564102564</v>
      </c>
      <c r="AD53" s="15">
        <v>0.02564102564102564</v>
      </c>
      <c r="AE53" s="15">
        <v>0.02564102564102564</v>
      </c>
      <c r="AF53" s="15">
        <v>0.02564102564102564</v>
      </c>
      <c r="AG53" s="15">
        <v>0.02564102564102564</v>
      </c>
      <c r="AH53" s="15">
        <v>0.02564102564102564</v>
      </c>
      <c r="AI53" s="15">
        <v>0.02564102564102564</v>
      </c>
      <c r="AJ53" s="15">
        <v>0.02564102564102564</v>
      </c>
      <c r="AK53" s="15">
        <v>0.02564102564102564</v>
      </c>
      <c r="AL53" s="15">
        <v>0.02564102564102564</v>
      </c>
      <c r="AM53" s="15">
        <v>0.02564102564102564</v>
      </c>
      <c r="AN53" s="15">
        <v>0.02564102564102564</v>
      </c>
      <c r="AO53" s="15">
        <v>0.02564102564102564</v>
      </c>
      <c r="AP53" s="15">
        <v>0.020299145299144797</v>
      </c>
    </row>
    <row r="54" spans="1:42" x14ac:dyDescent="0.25">
      <c r="A54" t="s">
        <v>123</v>
      </c>
      <c r="B54">
        <v>40</v>
      </c>
      <c r="C54" s="15">
        <v>0.003205128205128205</v>
      </c>
      <c r="D54" s="15">
        <v>0.02564102564102564</v>
      </c>
      <c r="E54" s="15">
        <v>0.02564102564102564</v>
      </c>
      <c r="F54" s="15">
        <v>0.02564102564102564</v>
      </c>
      <c r="G54" s="15">
        <v>0.02564102564102564</v>
      </c>
      <c r="H54" s="15">
        <v>0.02564102564102564</v>
      </c>
      <c r="I54" s="15">
        <v>0.02564102564102564</v>
      </c>
      <c r="J54" s="15">
        <v>0.02564102564102564</v>
      </c>
      <c r="K54" s="15">
        <v>0.02564102564102564</v>
      </c>
      <c r="L54" s="15">
        <v>0.02564102564102564</v>
      </c>
      <c r="M54" s="15">
        <v>0.02564102564102564</v>
      </c>
      <c r="N54" s="15">
        <v>0.02564102564102564</v>
      </c>
      <c r="O54" s="15">
        <v>0.02564102564102564</v>
      </c>
      <c r="P54" s="15">
        <v>0.02564102564102564</v>
      </c>
      <c r="Q54" s="15">
        <v>0.02564102564102564</v>
      </c>
      <c r="R54" s="15">
        <v>0.02564102564102564</v>
      </c>
      <c r="S54" s="15">
        <v>0.02564102564102564</v>
      </c>
      <c r="T54" s="15">
        <v>0.02564102564102564</v>
      </c>
      <c r="U54" s="15">
        <v>0.02564102564102564</v>
      </c>
      <c r="V54" s="15">
        <v>0.02564102564102564</v>
      </c>
      <c r="W54" s="15">
        <v>0.02564102564102564</v>
      </c>
      <c r="X54" s="15">
        <v>0.02564102564102564</v>
      </c>
      <c r="Y54" s="15">
        <v>0.02564102564102564</v>
      </c>
      <c r="Z54" s="15">
        <v>0.02564102564102564</v>
      </c>
      <c r="AA54" s="15">
        <v>0.02564102564102564</v>
      </c>
      <c r="AB54" s="15">
        <v>0.02564102564102564</v>
      </c>
      <c r="AC54" s="15">
        <v>0.02564102564102564</v>
      </c>
      <c r="AD54" s="15">
        <v>0.02564102564102564</v>
      </c>
      <c r="AE54" s="15">
        <v>0.02564102564102564</v>
      </c>
      <c r="AF54" s="15">
        <v>0.02564102564102564</v>
      </c>
      <c r="AG54" s="15">
        <v>0.02564102564102564</v>
      </c>
      <c r="AH54" s="15">
        <v>0.02564102564102564</v>
      </c>
      <c r="AI54" s="15">
        <v>0.02564102564102564</v>
      </c>
      <c r="AJ54" s="15">
        <v>0.02564102564102564</v>
      </c>
      <c r="AK54" s="15">
        <v>0.02564102564102564</v>
      </c>
      <c r="AL54" s="15">
        <v>0.02564102564102564</v>
      </c>
      <c r="AM54" s="15">
        <v>0.02564102564102564</v>
      </c>
      <c r="AN54" s="15">
        <v>0.02564102564102564</v>
      </c>
      <c r="AO54" s="15">
        <v>0.02564102564102564</v>
      </c>
      <c r="AP54" s="15">
        <v>0.022435897435896926</v>
      </c>
    </row>
    <row r="55" spans="1:42" x14ac:dyDescent="0.25">
      <c r="A55" t="s">
        <v>124</v>
      </c>
      <c r="B55">
        <v>40</v>
      </c>
      <c r="C55" s="15">
        <v>0.0010683760683760683</v>
      </c>
      <c r="D55" s="15">
        <v>0.02564102564102564</v>
      </c>
      <c r="E55" s="15">
        <v>0.02564102564102564</v>
      </c>
      <c r="F55" s="15">
        <v>0.02564102564102564</v>
      </c>
      <c r="G55" s="15">
        <v>0.02564102564102564</v>
      </c>
      <c r="H55" s="15">
        <v>0.02564102564102564</v>
      </c>
      <c r="I55" s="15">
        <v>0.02564102564102564</v>
      </c>
      <c r="J55" s="15">
        <v>0.02564102564102564</v>
      </c>
      <c r="K55" s="15">
        <v>0.02564102564102564</v>
      </c>
      <c r="L55" s="15">
        <v>0.02564102564102564</v>
      </c>
      <c r="M55" s="15">
        <v>0.02564102564102564</v>
      </c>
      <c r="N55" s="15">
        <v>0.02564102564102564</v>
      </c>
      <c r="O55" s="15">
        <v>0.02564102564102564</v>
      </c>
      <c r="P55" s="15">
        <v>0.02564102564102564</v>
      </c>
      <c r="Q55" s="15">
        <v>0.02564102564102564</v>
      </c>
      <c r="R55" s="15">
        <v>0.02564102564102564</v>
      </c>
      <c r="S55" s="15">
        <v>0.02564102564102564</v>
      </c>
      <c r="T55" s="15">
        <v>0.02564102564102564</v>
      </c>
      <c r="U55" s="15">
        <v>0.02564102564102564</v>
      </c>
      <c r="V55" s="15">
        <v>0.02564102564102564</v>
      </c>
      <c r="W55" s="15">
        <v>0.02564102564102564</v>
      </c>
      <c r="X55" s="15">
        <v>0.02564102564102564</v>
      </c>
      <c r="Y55" s="15">
        <v>0.02564102564102564</v>
      </c>
      <c r="Z55" s="15">
        <v>0.02564102564102564</v>
      </c>
      <c r="AA55" s="15">
        <v>0.02564102564102564</v>
      </c>
      <c r="AB55" s="15">
        <v>0.02564102564102564</v>
      </c>
      <c r="AC55" s="15">
        <v>0.02564102564102564</v>
      </c>
      <c r="AD55" s="15">
        <v>0.02564102564102564</v>
      </c>
      <c r="AE55" s="15">
        <v>0.02564102564102564</v>
      </c>
      <c r="AF55" s="15">
        <v>0.02564102564102564</v>
      </c>
      <c r="AG55" s="15">
        <v>0.02564102564102564</v>
      </c>
      <c r="AH55" s="15">
        <v>0.02564102564102564</v>
      </c>
      <c r="AI55" s="15">
        <v>0.02564102564102564</v>
      </c>
      <c r="AJ55" s="15">
        <v>0.02564102564102564</v>
      </c>
      <c r="AK55" s="15">
        <v>0.02564102564102564</v>
      </c>
      <c r="AL55" s="15">
        <v>0.02564102564102564</v>
      </c>
      <c r="AM55" s="15">
        <v>0.02564102564102564</v>
      </c>
      <c r="AN55" s="15">
        <v>0.02564102564102564</v>
      </c>
      <c r="AO55" s="15">
        <v>0.02564102564102564</v>
      </c>
      <c r="AP55" s="15">
        <v>0.024572649572649055</v>
      </c>
    </row>
    <row r="56" spans="1:42" x14ac:dyDescent="0.25">
      <c r="A56" t="s">
        <v>125</v>
      </c>
      <c r="B56">
        <v>6</v>
      </c>
      <c r="C56" s="15">
        <v>0.1</v>
      </c>
      <c r="D56" s="15">
        <v>0.2</v>
      </c>
      <c r="E56" s="15">
        <v>0.2</v>
      </c>
      <c r="F56" s="15">
        <v>0.2</v>
      </c>
      <c r="G56" s="15">
        <v>0.2</v>
      </c>
      <c r="H56" s="15">
        <v>0.1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</v>
      </c>
    </row>
    <row r="57" spans="1:42" x14ac:dyDescent="0.25">
      <c r="A57" t="s">
        <v>126</v>
      </c>
      <c r="B57">
        <v>6</v>
      </c>
      <c r="C57" s="15">
        <v>0.175</v>
      </c>
      <c r="D57" s="15">
        <v>0.2</v>
      </c>
      <c r="E57" s="15">
        <v>0.2</v>
      </c>
      <c r="F57" s="15">
        <v>0.2</v>
      </c>
      <c r="G57" s="15">
        <v>0.2</v>
      </c>
      <c r="H57" s="15">
        <v>0.025000000000000022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</row>
    <row r="58" spans="1:42" x14ac:dyDescent="0.25">
      <c r="A58" t="s">
        <v>127</v>
      </c>
      <c r="B58">
        <v>6</v>
      </c>
      <c r="C58" s="15">
        <v>0.125</v>
      </c>
      <c r="D58" s="15">
        <v>0.2</v>
      </c>
      <c r="E58" s="15">
        <v>0.2</v>
      </c>
      <c r="F58" s="15">
        <v>0.2</v>
      </c>
      <c r="G58" s="15">
        <v>0.2</v>
      </c>
      <c r="H58" s="15">
        <v>0.07500000000000001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</row>
    <row r="59" spans="1:42" x14ac:dyDescent="0.25">
      <c r="A59" t="s">
        <v>128</v>
      </c>
      <c r="B59">
        <v>6</v>
      </c>
      <c r="C59" s="15">
        <v>0.075</v>
      </c>
      <c r="D59" s="15">
        <v>0.2</v>
      </c>
      <c r="E59" s="15">
        <v>0.2</v>
      </c>
      <c r="F59" s="15">
        <v>0.2</v>
      </c>
      <c r="G59" s="15">
        <v>0.2</v>
      </c>
      <c r="H59" s="15">
        <v>0.125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</row>
    <row r="60" spans="1:42" x14ac:dyDescent="0.25">
      <c r="A60" t="s">
        <v>129</v>
      </c>
      <c r="B60">
        <v>6</v>
      </c>
      <c r="C60" s="15">
        <v>0.025</v>
      </c>
      <c r="D60" s="15">
        <v>0.2</v>
      </c>
      <c r="E60" s="15">
        <v>0.2</v>
      </c>
      <c r="F60" s="15">
        <v>0.2</v>
      </c>
      <c r="G60" s="15">
        <v>0.2</v>
      </c>
      <c r="H60" s="15">
        <v>0.17500000000000002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0</v>
      </c>
      <c r="AP60" s="15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1" width="44" customWidth="1"/>
    <col min="2" max="2" width="14" customWidth="1"/>
    <col min="3" max="3" width="3" customWidth="1"/>
    <col min="4" max="4" width="14" customWidth="1"/>
    <col min="5" max="5" width="12" customWidth="1"/>
  </cols>
  <sheetData>
    <row r="1" spans="1:5" s="12" customFormat="1" x14ac:dyDescent="0.25">
      <c r="A1" s="12" t="s">
        <v>130</v>
      </c>
      <c r="B1" s="12" t="s">
        <v>131</v>
      </c>
      <c r="C1" s="12" t="s">
        <v>16</v>
      </c>
      <c r="D1" s="12" t="s">
        <v>132</v>
      </c>
      <c r="E1" s="12" t="s">
        <v>9</v>
      </c>
    </row>
    <row r="2" spans="1:5" x14ac:dyDescent="0.25">
      <c r="A2" t="s">
        <v>133</v>
      </c>
      <c r="B2" s="2">
        <v>2560000</v>
      </c>
      <c r="D2" s="1">
        <v>39448</v>
      </c>
      <c r="E2" s="3">
        <v>0.5</v>
      </c>
    </row>
    <row r="3" spans="1:5" x14ac:dyDescent="0.25">
      <c r="A3" t="s">
        <v>134</v>
      </c>
      <c r="B3" s="2">
        <v>4090000</v>
      </c>
      <c r="D3" s="1">
        <v>40430</v>
      </c>
      <c r="E3" s="3">
        <v>1</v>
      </c>
    </row>
    <row r="4" spans="1:5" x14ac:dyDescent="0.25">
      <c r="A4" t="s">
        <v>135</v>
      </c>
      <c r="B4" s="2">
        <v>32000</v>
      </c>
      <c r="D4" s="1">
        <v>40909</v>
      </c>
      <c r="E4" s="3">
        <v>0.5</v>
      </c>
    </row>
    <row r="5" spans="1:5" x14ac:dyDescent="0.25">
      <c r="A5" t="s">
        <v>136</v>
      </c>
      <c r="B5" s="2">
        <v>20300</v>
      </c>
      <c r="D5" s="1">
        <v>43006</v>
      </c>
      <c r="E5" s="3">
        <v>1</v>
      </c>
    </row>
    <row r="6" spans="1:5" x14ac:dyDescent="0.25">
      <c r="A6" t="s">
        <v>137</v>
      </c>
      <c r="B6" s="2">
        <v>12300</v>
      </c>
      <c r="D6" s="1">
        <v>44927</v>
      </c>
      <c r="E6" s="3">
        <v>0.8</v>
      </c>
    </row>
    <row r="7" spans="1:5" x14ac:dyDescent="0.25">
      <c r="A7" t="s">
        <v>138</v>
      </c>
      <c r="B7" s="2">
        <v>19800</v>
      </c>
      <c r="D7" s="1">
        <v>45292</v>
      </c>
      <c r="E7" s="3">
        <v>0.6</v>
      </c>
    </row>
    <row r="8" spans="1:5" x14ac:dyDescent="0.25">
      <c r="A8" t="s">
        <v>139</v>
      </c>
      <c r="B8" s="2">
        <v>11900</v>
      </c>
      <c r="D8" s="1">
        <v>45658</v>
      </c>
      <c r="E8" s="3">
        <v>0.4</v>
      </c>
    </row>
    <row r="9" spans="1:5" x14ac:dyDescent="0.25">
      <c r="A9" t="s">
        <v>140</v>
      </c>
      <c r="B9" s="2">
        <v>7160</v>
      </c>
      <c r="D9" s="1">
        <v>45677</v>
      </c>
      <c r="E9" s="3">
        <v>1</v>
      </c>
    </row>
    <row r="11" spans="1:1" x14ac:dyDescent="0.25">
      <c r="A11" t="s">
        <v>141</v>
      </c>
    </row>
    <row r="12" spans="1:1" x14ac:dyDescent="0.25">
      <c r="A12" t="s">
        <v>142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Assets</vt:lpstr>
      <vt:lpstr>Form 4562</vt:lpstr>
      <vt:lpstr>Schedule</vt:lpstr>
      <vt:lpstr>Rates</vt:lpstr>
      <vt:lpstr>Limits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/>
  <dc:subject/>
  <dc:description/>
  <cp:keywords/>
  <cp:category/>
  <cp:lastModifiedBy>Unknown</cp:lastModifiedBy>
  <dcterms:created xsi:type="dcterms:W3CDTF">2026-11-03T06:28:50Z</dcterms:created>
  <dcterms:modified xsi:type="dcterms:W3CDTF">2026-11-03T06:28:50Z</dcterms:modified>
</cp:coreProperties>
</file>